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D:\工作文件\2025年评估项目\07 新朔铁路\3-废旧物资评估-新朔\出报告\中同华评报字2025第020321号-国能新朔铁路有限责任公司拟处置废旧物资所涉及的175项报废原材料残余价值资产评估项目\"/>
    </mc:Choice>
  </mc:AlternateContent>
  <xr:revisionPtr revIDLastSave="0" documentId="13_ncr:1_{525102B6-BF20-4C84-9F2E-04DD5B670511}" xr6:coauthVersionLast="47" xr6:coauthVersionMax="47" xr10:uidLastSave="{00000000-0000-0000-0000-000000000000}"/>
  <bookViews>
    <workbookView xWindow="-98" yWindow="-98" windowWidth="21795" windowHeight="12975" firstSheet="2" activeTab="4" xr2:uid="{00000000-000D-0000-FFFF-FFFF00000000}"/>
  </bookViews>
  <sheets>
    <sheet name="4-10固定资产汇总" sheetId="1" state="hidden" r:id="rId1"/>
    <sheet name="4-10-1房屋建筑物" sheetId="2" state="hidden" r:id="rId2"/>
    <sheet name="评估结果汇总表" sheetId="6" r:id="rId3"/>
    <sheet name="评估结果分类汇总表" sheetId="7" r:id="rId4"/>
    <sheet name="原材料" sheetId="3" r:id="rId5"/>
    <sheet name="4-10-6车辆" sheetId="4" state="hidden" r:id="rId6"/>
    <sheet name="4-10-7电子设备" sheetId="5" state="hidden" r:id="rId7"/>
  </sheets>
  <externalReferences>
    <externalReference r:id="rId8"/>
    <externalReference r:id="rId9"/>
    <externalReference r:id="rId10"/>
  </externalReferences>
  <definedNames>
    <definedName name="_xlnm._FilterDatabase" localSheetId="3" hidden="1">评估结果分类汇总表!$A$6:$L$6</definedName>
    <definedName name="_xlnm._FilterDatabase" localSheetId="4" hidden="1">原材料!$A$7:$AN$7</definedName>
    <definedName name="a">#REF!</definedName>
    <definedName name="aa">#REF!</definedName>
    <definedName name="cost">#REF!</definedName>
    <definedName name="eve">[1]XL4Poppy!$C$39</definedName>
    <definedName name="PRCGAAP">#REF!</definedName>
    <definedName name="PRCGAAP2">#REF!</definedName>
    <definedName name="_xlnm.Print_Area" localSheetId="1">'4-10-1房屋建筑物'!$A$2:$AG$28</definedName>
    <definedName name="_xlnm.Print_Area" localSheetId="5">'4-10-6车辆'!$A$2:$AE$28</definedName>
    <definedName name="_xlnm.Print_Area" localSheetId="6">'4-10-7电子设备'!$A$2:$AE$28</definedName>
    <definedName name="_xlnm.Print_Area" localSheetId="0">'4-10固定资产汇总'!$A$2:$M$24</definedName>
    <definedName name="_xlnm.Print_Area" localSheetId="4">原材料!$A$2:$AL$191</definedName>
    <definedName name="Print_Area_MI">#REF!</definedName>
    <definedName name="_xlnm.Print_Titles" localSheetId="1">'4-10-1房屋建筑物'!$2:$7</definedName>
    <definedName name="_xlnm.Print_Titles" localSheetId="5">'4-10-6车辆'!$2:$7</definedName>
    <definedName name="_xlnm.Print_Titles" localSheetId="6">'4-10-7电子设备'!$2:$7</definedName>
    <definedName name="_xlnm.Print_Titles" localSheetId="0">'4-10固定资产汇总'!$2:$7</definedName>
    <definedName name="_xlnm.Print_Titles" localSheetId="4">原材料!$2:$7</definedName>
    <definedName name="sheet59_1" localSheetId="0">'4-10固定资产汇总'!$D$22</definedName>
    <definedName name="sheet59_10" localSheetId="0">'4-10固定资产汇总'!$A$3</definedName>
    <definedName name="sheet59_100" localSheetId="0">'4-10固定资产汇总'!$M$16</definedName>
    <definedName name="sheet59_101" localSheetId="0">'4-10固定资产汇总'!$J$17</definedName>
    <definedName name="sheet59_102" localSheetId="0">'4-10固定资产汇总'!$K$17</definedName>
    <definedName name="sheet59_103" localSheetId="0">'4-10固定资产汇总'!$L$17</definedName>
    <definedName name="sheet59_104" localSheetId="0">'4-10固定资产汇总'!$M$17</definedName>
    <definedName name="sheet59_105" localSheetId="0">'4-10固定资产汇总'!$C$19</definedName>
    <definedName name="sheet59_106" localSheetId="0">'4-10固定资产汇总'!$D$19</definedName>
    <definedName name="sheet59_107" localSheetId="0">'4-10固定资产汇总'!$E$19</definedName>
    <definedName name="sheet59_108" localSheetId="0">'4-10固定资产汇总'!$F$19</definedName>
    <definedName name="sheet59_109" localSheetId="0">'4-10固定资产汇总'!$I$19</definedName>
    <definedName name="sheet59_11" localSheetId="0">'4-10固定资产汇总'!$A$5</definedName>
    <definedName name="sheet59_110" localSheetId="0">'4-10固定资产汇总'!$H$19</definedName>
    <definedName name="sheet59_111" localSheetId="0">'4-10固定资产汇总'!$J$19</definedName>
    <definedName name="sheet59_112" localSheetId="0">'4-10固定资产汇总'!$G$19</definedName>
    <definedName name="sheet59_113" localSheetId="0">'4-10固定资产汇总'!$K$19</definedName>
    <definedName name="sheet59_114" localSheetId="0">'4-10固定资产汇总'!$L$19</definedName>
    <definedName name="sheet59_115" localSheetId="0">'4-10固定资产汇总'!$M$19</definedName>
    <definedName name="sheet59_116" localSheetId="0">'4-10固定资产汇总'!$C$20</definedName>
    <definedName name="sheet59_117" localSheetId="0">'4-10固定资产汇总'!$D$20</definedName>
    <definedName name="sheet59_118" localSheetId="0">'4-10固定资产汇总'!$E$20</definedName>
    <definedName name="sheet59_119" localSheetId="0">'4-10固定资产汇总'!$F$20</definedName>
    <definedName name="sheet59_12" localSheetId="0">'4-10固定资产汇总'!$C$9</definedName>
    <definedName name="sheet59_120" localSheetId="0">'4-10固定资产汇总'!$G$20</definedName>
    <definedName name="sheet59_121" localSheetId="0">'4-10固定资产汇总'!$H$20</definedName>
    <definedName name="sheet59_122" localSheetId="0">'4-10固定资产汇总'!$I$20</definedName>
    <definedName name="sheet59_123" localSheetId="0">'4-10固定资产汇总'!$J$20</definedName>
    <definedName name="sheet59_124" localSheetId="0">'4-10固定资产汇总'!$K$20</definedName>
    <definedName name="sheet59_125" localSheetId="0">'4-10固定资产汇总'!$L$20</definedName>
    <definedName name="sheet59_126" localSheetId="0">'4-10固定资产汇总'!$M$20</definedName>
    <definedName name="sheet59_127" localSheetId="0">'4-10固定资产汇总'!$C$22</definedName>
    <definedName name="sheet59_128" localSheetId="0">'4-10固定资产汇总'!$E$22</definedName>
    <definedName name="sheet59_129" localSheetId="0">'4-10固定资产汇总'!$G$22</definedName>
    <definedName name="sheet59_13" localSheetId="0">'4-10固定资产汇总'!$C$12</definedName>
    <definedName name="sheet59_130" localSheetId="0">'4-10固定资产汇总'!$H$22</definedName>
    <definedName name="sheet59_131" localSheetId="0">'4-10固定资产汇总'!$J$22</definedName>
    <definedName name="sheet59_132" localSheetId="0">'4-10固定资产汇总'!$K$22</definedName>
    <definedName name="sheet59_133" localSheetId="0">'4-10固定资产汇总'!$L$22</definedName>
    <definedName name="sheet59_134" localSheetId="0">'4-10固定资产汇总'!$M$22</definedName>
    <definedName name="sheet59_135" localSheetId="0">'4-10固定资产汇总'!$A$23</definedName>
    <definedName name="sheet59_136" localSheetId="0">'4-10固定资产汇总'!$K$23</definedName>
    <definedName name="sheet59_137" localSheetId="0">'4-10固定资产汇总'!$A$24</definedName>
    <definedName name="sheet59_14" localSheetId="0">'4-10固定资产汇总'!$C$8</definedName>
    <definedName name="sheet59_15" localSheetId="0">'4-10固定资产汇总'!$D$9</definedName>
    <definedName name="sheet59_16" localSheetId="0">'4-10固定资产汇总'!$D$12</definedName>
    <definedName name="sheet59_17" localSheetId="0">'4-10固定资产汇总'!$E$9</definedName>
    <definedName name="sheet59_18" localSheetId="0">'4-10固定资产汇总'!$E$12</definedName>
    <definedName name="sheet59_19" localSheetId="0">'4-10固定资产汇总'!$E$8</definedName>
    <definedName name="sheet59_2" localSheetId="0">'4-10固定资产汇总'!$F$22</definedName>
    <definedName name="sheet59_20" localSheetId="0">'4-10固定资产汇总'!$F$9</definedName>
    <definedName name="sheet59_21" localSheetId="0">'4-10固定资产汇总'!$F$12</definedName>
    <definedName name="sheet59_22" localSheetId="0">'4-10固定资产汇总'!$G$9</definedName>
    <definedName name="sheet59_23" localSheetId="0">'4-10固定资产汇总'!$G$12</definedName>
    <definedName name="sheet59_24" localSheetId="0">'4-10固定资产汇总'!$G$8</definedName>
    <definedName name="sheet59_25" localSheetId="0">'4-10固定资产汇总'!$H$9</definedName>
    <definedName name="sheet59_26" localSheetId="0">'4-10固定资产汇总'!$H$12</definedName>
    <definedName name="sheet59_27" localSheetId="0">'4-10固定资产汇总'!$H$8</definedName>
    <definedName name="sheet59_28" localSheetId="0">'4-10固定资产汇总'!$I$9</definedName>
    <definedName name="sheet59_29" localSheetId="0">'4-10固定资产汇总'!$I$12</definedName>
    <definedName name="sheet59_3" localSheetId="0">'4-10固定资产汇总'!$I$22</definedName>
    <definedName name="sheet59_30" localSheetId="0">'4-10固定资产汇总'!$J$8</definedName>
    <definedName name="sheet59_31" localSheetId="0">'4-10固定资产汇总'!$K$8</definedName>
    <definedName name="sheet59_32" localSheetId="0">'4-10固定资产汇总'!$L$8</definedName>
    <definedName name="sheet59_33" localSheetId="0">'4-10固定资产汇总'!$M$8</definedName>
    <definedName name="sheet59_34" localSheetId="0">'4-10固定资产汇总'!$J$9</definedName>
    <definedName name="sheet59_35" localSheetId="0">'4-10固定资产汇总'!$K$9</definedName>
    <definedName name="sheet59_36" localSheetId="0">'4-10固定资产汇总'!$L$9</definedName>
    <definedName name="sheet59_37" localSheetId="0">'4-10固定资产汇总'!$M$9</definedName>
    <definedName name="sheet59_38" localSheetId="0">'4-10固定资产汇总'!$C$10</definedName>
    <definedName name="sheet59_39" localSheetId="0">'4-10固定资产汇总'!$D$10</definedName>
    <definedName name="sheet59_4" localSheetId="0">'4-10固定资产汇总'!$D$8</definedName>
    <definedName name="sheet59_40" localSheetId="0">'4-10固定资产汇总'!$E$10</definedName>
    <definedName name="sheet59_41" localSheetId="0">'4-10固定资产汇总'!$F$10</definedName>
    <definedName name="sheet59_42" localSheetId="0">'4-10固定资产汇总'!$G$10</definedName>
    <definedName name="sheet59_43" localSheetId="0">'4-10固定资产汇总'!$H$10</definedName>
    <definedName name="sheet59_44" localSheetId="0">'4-10固定资产汇总'!$I$10</definedName>
    <definedName name="sheet59_45" localSheetId="0">'4-10固定资产汇总'!$J$10</definedName>
    <definedName name="sheet59_46" localSheetId="0">'4-10固定资产汇总'!$K$10</definedName>
    <definedName name="sheet59_47" localSheetId="0">'4-10固定资产汇总'!$L$10</definedName>
    <definedName name="sheet59_48" localSheetId="0">'4-10固定资产汇总'!$M$10</definedName>
    <definedName name="sheet59_49" localSheetId="0">'4-10固定资产汇总'!$C$11</definedName>
    <definedName name="sheet59_5" localSheetId="0">'4-10固定资产汇总'!$F$8</definedName>
    <definedName name="sheet59_50" localSheetId="0">'4-10固定资产汇总'!$D$11</definedName>
    <definedName name="sheet59_51" localSheetId="0">'4-10固定资产汇总'!$E$11</definedName>
    <definedName name="sheet59_52" localSheetId="0">'4-10固定资产汇总'!$F$11</definedName>
    <definedName name="sheet59_53" localSheetId="0">'4-10固定资产汇总'!$G$11</definedName>
    <definedName name="sheet59_54" localSheetId="0">'4-10固定资产汇总'!$H$11</definedName>
    <definedName name="sheet59_55" localSheetId="0">'4-10固定资产汇总'!$I$11</definedName>
    <definedName name="sheet59_56" localSheetId="0">'4-10固定资产汇总'!$J$11</definedName>
    <definedName name="sheet59_57" localSheetId="0">'4-10固定资产汇总'!$K$11</definedName>
    <definedName name="sheet59_58" localSheetId="0">'4-10固定资产汇总'!$L$11</definedName>
    <definedName name="sheet59_59" localSheetId="0">'4-10固定资产汇总'!$M$11</definedName>
    <definedName name="sheet59_6" localSheetId="0">'4-10固定资产汇总'!$I$8</definedName>
    <definedName name="sheet59_60" localSheetId="0">'4-10固定资产汇总'!$J$12</definedName>
    <definedName name="sheet59_61" localSheetId="0">'4-10固定资产汇总'!$K$12</definedName>
    <definedName name="sheet59_62" localSheetId="0">'4-10固定资产汇总'!$L$12</definedName>
    <definedName name="sheet59_63" localSheetId="0">'4-10固定资产汇总'!$M$12</definedName>
    <definedName name="sheet59_64" localSheetId="0">'4-10固定资产汇总'!$C$15</definedName>
    <definedName name="sheet59_65" localSheetId="0">'4-10固定资产汇总'!$C$17</definedName>
    <definedName name="sheet59_66" localSheetId="0">'4-10固定资产汇总'!$C$14</definedName>
    <definedName name="sheet59_67" localSheetId="0">'4-10固定资产汇总'!$D$15</definedName>
    <definedName name="sheet59_68" localSheetId="0">'4-10固定资产汇总'!$D$17</definedName>
    <definedName name="sheet59_69" localSheetId="0">'4-10固定资产汇总'!$E$15</definedName>
    <definedName name="sheet59_7" localSheetId="0">'4-10固定资产汇总'!$D$14</definedName>
    <definedName name="sheet59_70" localSheetId="0">'4-10固定资产汇总'!$E$17</definedName>
    <definedName name="sheet59_71" localSheetId="0">'4-10固定资产汇总'!$E$14</definedName>
    <definedName name="sheet59_72" localSheetId="0">'4-10固定资产汇总'!$F$15</definedName>
    <definedName name="sheet59_73" localSheetId="0">'4-10固定资产汇总'!$F$17</definedName>
    <definedName name="sheet59_74" localSheetId="0">'4-10固定资产汇总'!$G$15</definedName>
    <definedName name="sheet59_75" localSheetId="0">'4-10固定资产汇总'!$G$17</definedName>
    <definedName name="sheet59_76" localSheetId="0">'4-10固定资产汇总'!$G$14</definedName>
    <definedName name="sheet59_77" localSheetId="0">'4-10固定资产汇总'!$H$15</definedName>
    <definedName name="sheet59_78" localSheetId="0">'4-10固定资产汇总'!$H$17</definedName>
    <definedName name="sheet59_79" localSheetId="0">'4-10固定资产汇总'!$H$14</definedName>
    <definedName name="sheet59_8" localSheetId="0">'4-10固定资产汇总'!$F$14</definedName>
    <definedName name="sheet59_80" localSheetId="0">'4-10固定资产汇总'!$I$15</definedName>
    <definedName name="sheet59_81" localSheetId="0">'4-10固定资产汇总'!$I$17</definedName>
    <definedName name="sheet59_82" localSheetId="0">'4-10固定资产汇总'!$J$14</definedName>
    <definedName name="sheet59_83" localSheetId="0">'4-10固定资产汇总'!$K$14</definedName>
    <definedName name="sheet59_84" localSheetId="0">'4-10固定资产汇总'!$L$14</definedName>
    <definedName name="sheet59_85" localSheetId="0">'4-10固定资产汇总'!$M$14</definedName>
    <definedName name="sheet59_86" localSheetId="0">'4-10固定资产汇总'!$J$15</definedName>
    <definedName name="sheet59_87" localSheetId="0">'4-10固定资产汇总'!$K$15</definedName>
    <definedName name="sheet59_88" localSheetId="0">'4-10固定资产汇总'!$L$15</definedName>
    <definedName name="sheet59_89" localSheetId="0">'4-10固定资产汇总'!$M$15</definedName>
    <definedName name="sheet59_9" localSheetId="0">'4-10固定资产汇总'!$I$14</definedName>
    <definedName name="sheet59_90" localSheetId="0">'4-10固定资产汇总'!$C$16</definedName>
    <definedName name="sheet59_91" localSheetId="0">'4-10固定资产汇总'!$D$16</definedName>
    <definedName name="sheet59_92" localSheetId="0">'4-10固定资产汇总'!$E$16</definedName>
    <definedName name="sheet59_93" localSheetId="0">'4-10固定资产汇总'!$F$16</definedName>
    <definedName name="sheet59_94" localSheetId="0">'4-10固定资产汇总'!$G$16</definedName>
    <definedName name="sheet59_95" localSheetId="0">'4-10固定资产汇总'!$H$16</definedName>
    <definedName name="sheet59_96" localSheetId="0">'4-10固定资产汇总'!$I$16</definedName>
    <definedName name="sheet59_97" localSheetId="0">'4-10固定资产汇总'!$J$16</definedName>
    <definedName name="sheet59_98" localSheetId="0">'4-10固定资产汇总'!$K$16</definedName>
    <definedName name="sheet59_99" localSheetId="0">'4-10固定资产汇总'!$L$16</definedName>
    <definedName name="sheet60_1" localSheetId="1">'4-10-1房屋建筑物'!$V$26</definedName>
    <definedName name="sheet60_10" localSheetId="1">'4-10-1房屋建筑物'!$AI$2</definedName>
    <definedName name="sheet60_100" localSheetId="1">'4-10-1房屋建筑物'!$BC$23</definedName>
    <definedName name="sheet60_101" localSheetId="1">'4-10-1房屋建筑物'!$BD$23</definedName>
    <definedName name="sheet60_102" localSheetId="1">'4-10-1房屋建筑物'!$BE$23</definedName>
    <definedName name="sheet60_103" localSheetId="1">'4-10-1房屋建筑物'!$BF$23</definedName>
    <definedName name="sheet60_104" localSheetId="1">'4-10-1房屋建筑物'!$BH$23</definedName>
    <definedName name="sheet60_105" localSheetId="1">'4-10-1房屋建筑物'!$BI$23</definedName>
    <definedName name="sheet60_106" localSheetId="1">'4-10-1房屋建筑物'!$V$8</definedName>
    <definedName name="sheet60_107" localSheetId="1">'4-10-1房屋建筑物'!$V$23</definedName>
    <definedName name="sheet60_108" localSheetId="1">'4-10-1房屋建筑物'!$V$24</definedName>
    <definedName name="sheet60_109" localSheetId="1">'4-10-1房屋建筑物'!$W$8</definedName>
    <definedName name="sheet60_11" localSheetId="1">'4-10-1房屋建筑物'!$A$3</definedName>
    <definedName name="sheet60_110" localSheetId="1">'4-10-1房屋建筑物'!$W$23</definedName>
    <definedName name="sheet60_111" localSheetId="1">'4-10-1房屋建筑物'!$W$24</definedName>
    <definedName name="sheet60_112" localSheetId="1">'4-10-1房屋建筑物'!$X$8</definedName>
    <definedName name="sheet60_113" localSheetId="1">'4-10-1房屋建筑物'!$X$23</definedName>
    <definedName name="sheet60_114" localSheetId="1">'4-10-1房屋建筑物'!$X$24</definedName>
    <definedName name="sheet60_115" localSheetId="1">'4-10-1房屋建筑物'!$Y$23</definedName>
    <definedName name="sheet60_116" localSheetId="1">'4-10-1房屋建筑物'!$Y$24</definedName>
    <definedName name="sheet60_117" localSheetId="1">'4-10-1房屋建筑物'!$Z$23</definedName>
    <definedName name="sheet60_118" localSheetId="1">'4-10-1房屋建筑物'!$Z$24</definedName>
    <definedName name="sheet60_119" localSheetId="1">'4-10-1房屋建筑物'!$AA$24</definedName>
    <definedName name="sheet60_12" localSheetId="1">'4-10-1房屋建筑物'!$AI$3</definedName>
    <definedName name="sheet60_120" localSheetId="1">'4-10-1房屋建筑物'!$AC$24</definedName>
    <definedName name="sheet60_121" localSheetId="1">'4-10-1房屋建筑物'!$AD$24</definedName>
    <definedName name="sheet60_122" localSheetId="1">'4-10-1房屋建筑物'!$AI$24</definedName>
    <definedName name="sheet60_123" localSheetId="1">'4-10-1房屋建筑物'!$Y$25</definedName>
    <definedName name="sheet60_124" localSheetId="1">'4-10-1房屋建筑物'!$AI$25</definedName>
    <definedName name="sheet60_125" localSheetId="1">'4-10-1房屋建筑物'!$V$25</definedName>
    <definedName name="sheet60_126" localSheetId="1">'4-10-1房屋建筑物'!$W$25</definedName>
    <definedName name="sheet60_127" localSheetId="1">'4-10-1房屋建筑物'!$X$25</definedName>
    <definedName name="sheet60_128" localSheetId="1">'4-10-1房屋建筑物'!$AD$26</definedName>
    <definedName name="sheet60_129" localSheetId="1">'4-10-1房屋建筑物'!$AI$26</definedName>
    <definedName name="sheet60_13" localSheetId="1">'4-10-1房屋建筑物'!$AI$4</definedName>
    <definedName name="sheet60_130" localSheetId="1">'4-10-1房屋建筑物'!$A$27</definedName>
    <definedName name="sheet60_131" localSheetId="1">'4-10-1房屋建筑物'!$AD$27</definedName>
    <definedName name="sheet60_132" localSheetId="1">'4-10-1房屋建筑物'!$AI$27</definedName>
    <definedName name="sheet60_133" localSheetId="1">'4-10-1房屋建筑物'!$A$28</definedName>
    <definedName name="sheet60_134" localSheetId="1">'4-10-1房屋建筑物'!$AI$28</definedName>
    <definedName name="sheet60_135" localSheetId="1">'4-10-1房屋建筑物'!$AB$26</definedName>
    <definedName name="sheet60_136" localSheetId="1">'4-10-1房屋建筑物'!$U$8</definedName>
    <definedName name="sheet60_137" localSheetId="1">'4-10-1房屋建筑物'!$U$26</definedName>
    <definedName name="sheet60_138" localSheetId="1">'4-10-1房屋建筑物'!$T$8</definedName>
    <definedName name="sheet60_139" localSheetId="1">'4-10-1房屋建筑物'!$T$26</definedName>
    <definedName name="sheet60_14" localSheetId="1">'4-10-1房屋建筑物'!$A$5</definedName>
    <definedName name="sheet60_15" localSheetId="1">'4-10-1房屋建筑物'!$AI$5</definedName>
    <definedName name="sheet60_16" localSheetId="1">'4-10-1房屋建筑物'!$AI$6</definedName>
    <definedName name="sheet60_17" localSheetId="1">'4-10-1房屋建筑物'!$AI$7</definedName>
    <definedName name="sheet60_18" localSheetId="1">'4-10-1房屋建筑物'!$C$8</definedName>
    <definedName name="sheet60_19" localSheetId="1">'4-10-1房屋建筑物'!$A$8</definedName>
    <definedName name="sheet60_2" localSheetId="1">'4-10-1房屋建筑物'!$W$26</definedName>
    <definedName name="sheet60_20" localSheetId="1">'4-10-1房屋建筑物'!$BJ$8</definedName>
    <definedName name="sheet60_21" localSheetId="1">'4-10-1房屋建筑物'!$AF$8</definedName>
    <definedName name="sheet60_22" localSheetId="1">'4-10-1房屋建筑物'!$BK$8</definedName>
    <definedName name="sheet60_23" localSheetId="1">'4-10-1房屋建筑物'!$AY$8</definedName>
    <definedName name="sheet60_24" localSheetId="1">'4-10-1房屋建筑物'!$AA$8</definedName>
    <definedName name="sheet60_25" localSheetId="1">'4-10-1房屋建筑物'!$BG$8</definedName>
    <definedName name="sheet60_26" localSheetId="1">'4-10-1房屋建筑物'!$AB$8</definedName>
    <definedName name="sheet60_27" localSheetId="1">'4-10-1房屋建筑物'!$AC$8</definedName>
    <definedName name="sheet60_28" localSheetId="1">'4-10-1房屋建筑物'!$Z$8</definedName>
    <definedName name="sheet60_29" localSheetId="1">'4-10-1房屋建筑物'!$Y$8</definedName>
    <definedName name="sheet60_3" localSheetId="1">'4-10-1房屋建筑物'!$X$26</definedName>
    <definedName name="sheet60_30" localSheetId="1">'4-10-1房屋建筑物'!$AD$8</definedName>
    <definedName name="sheet60_31" localSheetId="1">'4-10-1房屋建筑物'!$AH$8</definedName>
    <definedName name="sheet60_32" localSheetId="1">'4-10-1房屋建筑物'!$AM$8</definedName>
    <definedName name="sheet60_33" localSheetId="1">'4-10-1房屋建筑物'!$AL$8</definedName>
    <definedName name="sheet60_34" localSheetId="1">'4-10-1房屋建筑物'!$AK$8</definedName>
    <definedName name="sheet60_35" localSheetId="1">'4-10-1房屋建筑物'!$AN$8</definedName>
    <definedName name="sheet60_36" localSheetId="1">'4-10-1房屋建筑物'!$G$8</definedName>
    <definedName name="sheet60_37" localSheetId="1">'4-10-1房屋建筑物'!$AO$8</definedName>
    <definedName name="sheet60_38" localSheetId="1">'4-10-1房屋建筑物'!$AR$8</definedName>
    <definedName name="sheet60_39" localSheetId="1">'4-10-1房屋建筑物'!$AP$8</definedName>
    <definedName name="sheet60_4" localSheetId="1">'4-10-1房屋建筑物'!$Y$26</definedName>
    <definedName name="sheet60_40" localSheetId="1">'4-10-1房屋建筑物'!$AS$8</definedName>
    <definedName name="sheet60_41" localSheetId="1">'4-10-1房屋建筑物'!$AT$8</definedName>
    <definedName name="sheet60_42" localSheetId="1">'4-10-1房屋建筑物'!$AU$8</definedName>
    <definedName name="sheet60_43" localSheetId="1">'4-10-1房屋建筑物'!$AV$8</definedName>
    <definedName name="sheet60_44" localSheetId="1">'4-10-1房屋建筑物'!$AW$8</definedName>
    <definedName name="sheet60_45" localSheetId="1">'4-10-1房屋建筑物'!$AQ$8</definedName>
    <definedName name="sheet60_46" localSheetId="1">'4-10-1房屋建筑物'!$AX$8</definedName>
    <definedName name="sheet60_47" localSheetId="1">'4-10-1房屋建筑物'!$BA$8</definedName>
    <definedName name="sheet60_48" localSheetId="1">'4-10-1房屋建筑物'!$BB$8</definedName>
    <definedName name="sheet60_49" localSheetId="1">'4-10-1房屋建筑物'!$F$8</definedName>
    <definedName name="sheet60_5" localSheetId="1">'4-10-1房屋建筑物'!$Z$26</definedName>
    <definedName name="sheet60_50" localSheetId="1">'4-10-1房屋建筑物'!$BC$8</definedName>
    <definedName name="sheet60_51" localSheetId="1">'4-10-1房屋建筑物'!$BD$8</definedName>
    <definedName name="sheet60_52" localSheetId="1">'4-10-1房屋建筑物'!$BE$8</definedName>
    <definedName name="sheet60_53" localSheetId="1">'4-10-1房屋建筑物'!$BF$8</definedName>
    <definedName name="sheet60_54" localSheetId="1">'4-10-1房屋建筑物'!$BH$8</definedName>
    <definedName name="sheet60_55" localSheetId="1">'4-10-1房屋建筑物'!$BI$8</definedName>
    <definedName name="sheet60_56" localSheetId="1">'4-10-1房屋建筑物'!$AH$9</definedName>
    <definedName name="sheet60_57" localSheetId="1">'4-10-1房屋建筑物'!$AH$10</definedName>
    <definedName name="sheet60_58" localSheetId="1">'4-10-1房屋建筑物'!$AH$11</definedName>
    <definedName name="sheet60_59" localSheetId="1">'4-10-1房屋建筑物'!$AH$12</definedName>
    <definedName name="sheet60_6" localSheetId="1">'4-10-1房屋建筑物'!$AA$26</definedName>
    <definedName name="sheet60_60" localSheetId="1">'4-10-1房屋建筑物'!$AH$13</definedName>
    <definedName name="sheet60_61" localSheetId="1">'4-10-1房屋建筑物'!$AH$14</definedName>
    <definedName name="sheet60_62" localSheetId="1">'4-10-1房屋建筑物'!$AH$15</definedName>
    <definedName name="sheet60_63" localSheetId="1">'4-10-1房屋建筑物'!$AH$16</definedName>
    <definedName name="sheet60_64" localSheetId="1">'4-10-1房屋建筑物'!$AH$17</definedName>
    <definedName name="sheet60_65" localSheetId="1">'4-10-1房屋建筑物'!$AH$18</definedName>
    <definedName name="sheet60_66" localSheetId="1">'4-10-1房屋建筑物'!$AH$19</definedName>
    <definedName name="sheet60_67" localSheetId="1">'4-10-1房屋建筑物'!$AH$20</definedName>
    <definedName name="sheet60_68" localSheetId="1">'4-10-1房屋建筑物'!$AH$21</definedName>
    <definedName name="sheet60_69" localSheetId="1">'4-10-1房屋建筑物'!$AH$22</definedName>
    <definedName name="sheet60_7" localSheetId="1">'4-10-1房屋建筑物'!$AC$26</definedName>
    <definedName name="sheet60_70" localSheetId="1">'4-10-1房屋建筑物'!$C$23</definedName>
    <definedName name="sheet60_71" localSheetId="1">'4-10-1房屋建筑物'!$A$23</definedName>
    <definedName name="sheet60_72" localSheetId="1">'4-10-1房屋建筑物'!$BJ$23</definedName>
    <definedName name="sheet60_73" localSheetId="1">'4-10-1房屋建筑物'!$AF$23</definedName>
    <definedName name="sheet60_74" localSheetId="1">'4-10-1房屋建筑物'!$BK$23</definedName>
    <definedName name="sheet60_75" localSheetId="1">'4-10-1房屋建筑物'!$AY$23</definedName>
    <definedName name="sheet60_76" localSheetId="1">'4-10-1房屋建筑物'!$AA$23</definedName>
    <definedName name="sheet60_77" localSheetId="1">'4-10-1房屋建筑物'!$BG$23</definedName>
    <definedName name="sheet60_78" localSheetId="1">'4-10-1房屋建筑物'!$AB$23</definedName>
    <definedName name="sheet60_79" localSheetId="1">'4-10-1房屋建筑物'!$AC$23</definedName>
    <definedName name="sheet60_8" localSheetId="1">'4-10-1房屋建筑物'!$AH$1</definedName>
    <definedName name="sheet60_80" localSheetId="1">'4-10-1房屋建筑物'!$AH$23</definedName>
    <definedName name="sheet60_81" localSheetId="1">'4-10-1房屋建筑物'!$AI$23</definedName>
    <definedName name="sheet60_82" localSheetId="1">'4-10-1房屋建筑物'!$AM$23</definedName>
    <definedName name="sheet60_83" localSheetId="1">'4-10-1房屋建筑物'!$AL$23</definedName>
    <definedName name="sheet60_84" localSheetId="1">'4-10-1房屋建筑物'!$AK$23</definedName>
    <definedName name="sheet60_85" localSheetId="1">'4-10-1房屋建筑物'!$AN$23</definedName>
    <definedName name="sheet60_86" localSheetId="1">'4-10-1房屋建筑物'!$G$23</definedName>
    <definedName name="sheet60_87" localSheetId="1">'4-10-1房屋建筑物'!$AO$23</definedName>
    <definedName name="sheet60_88" localSheetId="1">'4-10-1房屋建筑物'!$AR$23</definedName>
    <definedName name="sheet60_89" localSheetId="1">'4-10-1房屋建筑物'!$AP$23</definedName>
    <definedName name="sheet60_9" localSheetId="1">'4-10-1房屋建筑物'!$AI$1</definedName>
    <definedName name="sheet60_90" localSheetId="1">'4-10-1房屋建筑物'!$AS$23</definedName>
    <definedName name="sheet60_91" localSheetId="1">'4-10-1房屋建筑物'!$AT$23</definedName>
    <definedName name="sheet60_92" localSheetId="1">'4-10-1房屋建筑物'!$AU$23</definedName>
    <definedName name="sheet60_93" localSheetId="1">'4-10-1房屋建筑物'!$AV$23</definedName>
    <definedName name="sheet60_94" localSheetId="1">'4-10-1房屋建筑物'!$AW$23</definedName>
    <definedName name="sheet60_95" localSheetId="1">'4-10-1房屋建筑物'!$AQ$23</definedName>
    <definedName name="sheet60_96" localSheetId="1">'4-10-1房屋建筑物'!$AX$23</definedName>
    <definedName name="sheet60_97" localSheetId="1">'4-10-1房屋建筑物'!$BA$23</definedName>
    <definedName name="sheet60_98" localSheetId="1">'4-10-1房屋建筑物'!$BB$23</definedName>
    <definedName name="sheet60_99" localSheetId="1">'4-10-1房屋建筑物'!$F$23</definedName>
    <definedName name="sheet64_1" localSheetId="4">原材料!$AC$189</definedName>
    <definedName name="sheet64_10" localSheetId="4">原材料!$AN$2</definedName>
    <definedName name="sheet64_100" localSheetId="4">原材料!$AG$186</definedName>
    <definedName name="sheet64_1000">原材料!#REF!</definedName>
    <definedName name="sheet64_1001">原材料!#REF!</definedName>
    <definedName name="sheet64_1002">原材料!#REF!</definedName>
    <definedName name="sheet64_1003">原材料!#REF!</definedName>
    <definedName name="sheet64_1004">原材料!#REF!</definedName>
    <definedName name="sheet64_1005">原材料!#REF!</definedName>
    <definedName name="sheet64_101" localSheetId="4">原材料!$AG$187</definedName>
    <definedName name="sheet64_102" localSheetId="4">原材料!$AH$187</definedName>
    <definedName name="sheet64_103" localSheetId="4">原材料!$AJ$187</definedName>
    <definedName name="sheet64_104" localSheetId="4">原材料!$AK$187</definedName>
    <definedName name="sheet64_105" localSheetId="4">原材料!$AN$187</definedName>
    <definedName name="sheet64_106" localSheetId="4">原材料!$AF$188</definedName>
    <definedName name="sheet64_107" localSheetId="4">原材料!$AN$188</definedName>
    <definedName name="sheet64_108" localSheetId="4">原材料!$AC$188</definedName>
    <definedName name="sheet64_109" localSheetId="4">原材料!$AD$188</definedName>
    <definedName name="sheet64_11" localSheetId="4">原材料!$A$3</definedName>
    <definedName name="sheet64_110" localSheetId="4">原材料!$AE$188</definedName>
    <definedName name="sheet64_111" localSheetId="4">原材料!$AK$189</definedName>
    <definedName name="sheet64_112" localSheetId="4">原材料!$AN$189</definedName>
    <definedName name="sheet64_113" localSheetId="4">原材料!$A$190</definedName>
    <definedName name="sheet64_114" localSheetId="4">原材料!$AJ$190</definedName>
    <definedName name="sheet64_115" localSheetId="4">原材料!$AN$190</definedName>
    <definedName name="sheet64_116" localSheetId="4">原材料!$A$191</definedName>
    <definedName name="sheet64_117" localSheetId="4">原材料!$AN$191</definedName>
    <definedName name="sheet64_118" localSheetId="4">原材料!$AI$189</definedName>
    <definedName name="sheet64_12" localSheetId="4">原材料!$AN$3</definedName>
    <definedName name="sheet64_13" localSheetId="4">原材料!$AN$4</definedName>
    <definedName name="sheet64_14" localSheetId="4">原材料!$A$5</definedName>
    <definedName name="sheet64_15" localSheetId="4">原材料!$AN$5</definedName>
    <definedName name="sheet64_16" localSheetId="4">原材料!$AN$6</definedName>
    <definedName name="sheet64_17" localSheetId="4">原材料!$AN$7</definedName>
    <definedName name="sheet64_18" localSheetId="4">原材料!$E$8</definedName>
    <definedName name="sheet64_19" localSheetId="4">原材料!$A$8</definedName>
    <definedName name="sheet64_2" localSheetId="4">原材料!$AD$189</definedName>
    <definedName name="sheet64_20" localSheetId="4">原材料!#REF!</definedName>
    <definedName name="sheet64_21" localSheetId="4">原材料!$J$8</definedName>
    <definedName name="sheet64_22" localSheetId="4">原材料!$AH$8</definedName>
    <definedName name="sheet64_23" localSheetId="4">原材料!#REF!</definedName>
    <definedName name="sheet64_24" localSheetId="4">原材料!$AI$8</definedName>
    <definedName name="sheet64_25" localSheetId="4">原材料!$AJ$8</definedName>
    <definedName name="sheet64_26" localSheetId="4">原材料!$AG$8</definedName>
    <definedName name="sheet64_27" localSheetId="4">原材料!$AF$8</definedName>
    <definedName name="sheet64_28" localSheetId="4">原材料!$AK$8</definedName>
    <definedName name="sheet64_29" localSheetId="4">原材料!$AM$8</definedName>
    <definedName name="sheet64_3" localSheetId="4">原材料!$AE$189</definedName>
    <definedName name="sheet64_30" localSheetId="4">原材料!#REF!</definedName>
    <definedName name="sheet64_31" localSheetId="4">原材料!#REF!</definedName>
    <definedName name="sheet64_32" localSheetId="4">原材料!#REF!</definedName>
    <definedName name="sheet64_33" localSheetId="4">原材料!#REF!</definedName>
    <definedName name="sheet64_34" localSheetId="4">原材料!#REF!</definedName>
    <definedName name="sheet64_35" localSheetId="4">原材料!#REF!</definedName>
    <definedName name="sheet64_36" localSheetId="4">原材料!#REF!</definedName>
    <definedName name="sheet64_37" localSheetId="4">原材料!#REF!</definedName>
    <definedName name="sheet64_38" localSheetId="4">原材料!#REF!</definedName>
    <definedName name="sheet64_39" localSheetId="4">原材料!#REF!</definedName>
    <definedName name="sheet64_4" localSheetId="4">原材料!$AF$189</definedName>
    <definedName name="sheet64_40" localSheetId="4">原材料!#REF!</definedName>
    <definedName name="sheet64_41" localSheetId="4">原材料!#REF!</definedName>
    <definedName name="sheet64_42" localSheetId="4">原材料!#REF!</definedName>
    <definedName name="sheet64_43" localSheetId="4">原材料!#REF!</definedName>
    <definedName name="sheet64_44" localSheetId="4">原材料!#REF!</definedName>
    <definedName name="sheet64_45" localSheetId="4">原材料!#REF!</definedName>
    <definedName name="sheet64_46" localSheetId="4">原材料!#REF!</definedName>
    <definedName name="sheet64_47" localSheetId="4">原材料!#REF!</definedName>
    <definedName name="sheet64_48" localSheetId="4">原材料!$L$8</definedName>
    <definedName name="sheet64_49" localSheetId="4">原材料!#REF!</definedName>
    <definedName name="sheet64_5" localSheetId="4">原材料!$AG$189</definedName>
    <definedName name="sheet64_50" localSheetId="4">原材料!#REF!</definedName>
    <definedName name="sheet64_51" localSheetId="4">原材料!#REF!</definedName>
    <definedName name="sheet64_52" localSheetId="4">原材料!#REF!</definedName>
    <definedName name="sheet64_53" localSheetId="4">原材料!#REF!</definedName>
    <definedName name="sheet64_54" localSheetId="4">原材料!$E$186</definedName>
    <definedName name="sheet64_55" localSheetId="4">原材料!$A$186</definedName>
    <definedName name="sheet64_56" localSheetId="4">原材料!#REF!</definedName>
    <definedName name="sheet64_57" localSheetId="4">原材料!$J$186</definedName>
    <definedName name="sheet64_58" localSheetId="4">原材料!$AH$186</definedName>
    <definedName name="sheet64_59" localSheetId="4">原材料!#REF!</definedName>
    <definedName name="sheet64_6" localSheetId="4">原材料!$AH$189</definedName>
    <definedName name="sheet64_60" localSheetId="4">原材料!$AI$186</definedName>
    <definedName name="sheet64_61" localSheetId="4">原材料!$AJ$186</definedName>
    <definedName name="sheet64_62" localSheetId="4">原材料!$AM$186</definedName>
    <definedName name="sheet64_63" localSheetId="4">原材料!$AN$186</definedName>
    <definedName name="sheet64_64" localSheetId="4">原材料!#REF!</definedName>
    <definedName name="sheet64_65" localSheetId="4">原材料!#REF!</definedName>
    <definedName name="sheet64_66" localSheetId="4">原材料!#REF!</definedName>
    <definedName name="sheet64_67" localSheetId="4">原材料!#REF!</definedName>
    <definedName name="sheet64_68" localSheetId="4">原材料!#REF!</definedName>
    <definedName name="sheet64_69" localSheetId="4">原材料!#REF!</definedName>
    <definedName name="sheet64_7" localSheetId="4">原材料!$AJ$189</definedName>
    <definedName name="sheet64_70" localSheetId="4">原材料!#REF!</definedName>
    <definedName name="sheet64_71" localSheetId="4">原材料!#REF!</definedName>
    <definedName name="sheet64_72" localSheetId="4">原材料!#REF!</definedName>
    <definedName name="sheet64_73" localSheetId="4">原材料!#REF!</definedName>
    <definedName name="sheet64_74" localSheetId="4">原材料!#REF!</definedName>
    <definedName name="sheet64_75" localSheetId="4">原材料!#REF!</definedName>
    <definedName name="sheet64_76" localSheetId="4">原材料!#REF!</definedName>
    <definedName name="sheet64_77" localSheetId="4">原材料!#REF!</definedName>
    <definedName name="sheet64_78" localSheetId="4">原材料!#REF!</definedName>
    <definedName name="sheet64_79" localSheetId="4">原材料!#REF!</definedName>
    <definedName name="sheet64_8" localSheetId="4">原材料!$AM$1</definedName>
    <definedName name="sheet64_80" localSheetId="4">原材料!#REF!</definedName>
    <definedName name="sheet64_81" localSheetId="4">原材料!#REF!</definedName>
    <definedName name="sheet64_82" localSheetId="4">原材料!$L$186</definedName>
    <definedName name="sheet64_83" localSheetId="4">原材料!#REF!</definedName>
    <definedName name="sheet64_84" localSheetId="4">原材料!#REF!</definedName>
    <definedName name="sheet64_85" localSheetId="4">原材料!#REF!</definedName>
    <definedName name="sheet64_86" localSheetId="4">原材料!#REF!</definedName>
    <definedName name="sheet64_87" localSheetId="4">原材料!#REF!</definedName>
    <definedName name="sheet64_88" localSheetId="4">原材料!$J$187</definedName>
    <definedName name="sheet64_89" localSheetId="4">原材料!$AC$8</definedName>
    <definedName name="sheet64_9" localSheetId="4">原材料!$AN$1</definedName>
    <definedName name="sheet64_90" localSheetId="4">原材料!$AC$186</definedName>
    <definedName name="sheet64_91" localSheetId="4">原材料!$AC$187</definedName>
    <definedName name="sheet64_92" localSheetId="4">原材料!$AD$8</definedName>
    <definedName name="sheet64_93" localSheetId="4">原材料!$AD$186</definedName>
    <definedName name="sheet64_94" localSheetId="4">原材料!$AD$187</definedName>
    <definedName name="sheet64_95" localSheetId="4">原材料!$AE$8</definedName>
    <definedName name="sheet64_96" localSheetId="4">原材料!$AE$186</definedName>
    <definedName name="sheet64_97" localSheetId="4">原材料!$AE$187</definedName>
    <definedName name="sheet64_98" localSheetId="4">原材料!$AF$186</definedName>
    <definedName name="sheet64_99" localSheetId="4">原材料!$AF$187</definedName>
    <definedName name="sheet65_1" localSheetId="5">'4-10-6车辆'!$U$26</definedName>
    <definedName name="sheet65_10" localSheetId="5">'4-10-6车辆'!$AG$2</definedName>
    <definedName name="sheet65_100" localSheetId="5">'4-10-6车辆'!$W$25</definedName>
    <definedName name="sheet65_101" localSheetId="5">'4-10-6车辆'!$AB$26</definedName>
    <definedName name="sheet65_102" localSheetId="5">'4-10-6车辆'!$AD$26</definedName>
    <definedName name="sheet65_103" localSheetId="5">'4-10-6车辆'!$AG$26</definedName>
    <definedName name="sheet65_104" localSheetId="5">'4-10-6车辆'!$A$27</definedName>
    <definedName name="sheet65_105" localSheetId="5">'4-10-6车辆'!$AC$27</definedName>
    <definedName name="sheet65_106" localSheetId="5">'4-10-6车辆'!$AG$27</definedName>
    <definedName name="sheet65_107" localSheetId="5">'4-10-6车辆'!$A$28</definedName>
    <definedName name="sheet65_108" localSheetId="5">'4-10-6车辆'!$AG$28</definedName>
    <definedName name="sheet65_109" localSheetId="5">'4-10-6车辆'!$AA$26</definedName>
    <definedName name="sheet65_11" localSheetId="5">'4-10-6车辆'!$A$3</definedName>
    <definedName name="sheet65_12" localSheetId="5">'4-10-6车辆'!$AG$3</definedName>
    <definedName name="sheet65_13" localSheetId="5">'4-10-6车辆'!$AG$4</definedName>
    <definedName name="sheet65_14" localSheetId="5">'4-10-6车辆'!$A$5</definedName>
    <definedName name="sheet65_15" localSheetId="5">'4-10-6车辆'!$AG$5</definedName>
    <definedName name="sheet65_16" localSheetId="5">'4-10-6车辆'!$AG$6</definedName>
    <definedName name="sheet65_17" localSheetId="5">'4-10-6车辆'!$AG$7</definedName>
    <definedName name="sheet65_18" localSheetId="5">'4-10-6车辆'!$D$8</definedName>
    <definedName name="sheet65_19" localSheetId="5">'4-10-6车辆'!$A$8</definedName>
    <definedName name="sheet65_2" localSheetId="5">'4-10-6车辆'!$V$26</definedName>
    <definedName name="sheet65_20" localSheetId="5">'4-10-6车辆'!$AP$8</definedName>
    <definedName name="sheet65_21" localSheetId="5">'4-10-6车辆'!$Z$8</definedName>
    <definedName name="sheet65_22" localSheetId="5">'4-10-6车辆'!$BB$8</definedName>
    <definedName name="sheet65_23" localSheetId="5">'4-10-6车辆'!$AA$8</definedName>
    <definedName name="sheet65_24" localSheetId="5">'4-10-6车辆'!$BC$8</definedName>
    <definedName name="sheet65_25" localSheetId="5">'4-10-6车辆'!$AB$8</definedName>
    <definedName name="sheet65_26" localSheetId="5">'4-10-6车辆'!$AC$8</definedName>
    <definedName name="sheet65_27" localSheetId="5">'4-10-6车辆'!$Y$8</definedName>
    <definedName name="sheet65_28" localSheetId="5">'4-10-6车辆'!$X$8</definedName>
    <definedName name="sheet65_29" localSheetId="5">'4-10-6车辆'!$AD$8</definedName>
    <definedName name="sheet65_3" localSheetId="5">'4-10-6车辆'!$W$26</definedName>
    <definedName name="sheet65_30" localSheetId="5">'4-10-6车辆'!$AF$8</definedName>
    <definedName name="sheet65_31" localSheetId="5">'4-10-6车辆'!$AJ$8</definedName>
    <definedName name="sheet65_32" localSheetId="5">'4-10-6车辆'!$AK$8</definedName>
    <definedName name="sheet65_33" localSheetId="5">'4-10-6车辆'!$AL$8</definedName>
    <definedName name="sheet65_34" localSheetId="5">'4-10-6车辆'!$AM$8</definedName>
    <definedName name="sheet65_35" localSheetId="5">'4-10-6车辆'!$AN$8</definedName>
    <definedName name="sheet65_36" localSheetId="5">'4-10-6车辆'!$AO$8</definedName>
    <definedName name="sheet65_37" localSheetId="5">'4-10-6车辆'!$AR$8</definedName>
    <definedName name="sheet65_38" localSheetId="5">'4-10-6车辆'!$AS$8</definedName>
    <definedName name="sheet65_39" localSheetId="5">'4-10-6车辆'!$I$8</definedName>
    <definedName name="sheet65_4" localSheetId="5">'4-10-6车辆'!$X$26</definedName>
    <definedName name="sheet65_40" localSheetId="5">'4-10-6车辆'!$AT$8</definedName>
    <definedName name="sheet65_41" localSheetId="5">'4-10-6车辆'!$AU$8</definedName>
    <definedName name="sheet65_42" localSheetId="5">'4-10-6车辆'!$AV$8</definedName>
    <definedName name="sheet65_43" localSheetId="5">'4-10-6车辆'!$AW$8</definedName>
    <definedName name="sheet65_44" localSheetId="5">'4-10-6车辆'!$AX$8</definedName>
    <definedName name="sheet65_45" localSheetId="5">'4-10-6车辆'!$AY$8</definedName>
    <definedName name="sheet65_46" localSheetId="5">'4-10-6车辆'!$AZ$8</definedName>
    <definedName name="sheet65_47" localSheetId="5">'4-10-6车辆'!$BA$8</definedName>
    <definedName name="sheet65_48" localSheetId="5">'4-10-6车辆'!$BD$8</definedName>
    <definedName name="sheet65_49" localSheetId="5">'4-10-6车辆'!$D$23</definedName>
    <definedName name="sheet65_5" localSheetId="5">'4-10-6车辆'!$Y$26</definedName>
    <definedName name="sheet65_50" localSheetId="5">'4-10-6车辆'!$A$23</definedName>
    <definedName name="sheet65_51" localSheetId="5">'4-10-6车辆'!$AP$23</definedName>
    <definedName name="sheet65_52" localSheetId="5">'4-10-6车辆'!$Z$23</definedName>
    <definedName name="sheet65_53" localSheetId="5">'4-10-6车辆'!$BB$23</definedName>
    <definedName name="sheet65_54" localSheetId="5">'4-10-6车辆'!$AA$23</definedName>
    <definedName name="sheet65_55" localSheetId="5">'4-10-6车辆'!$BC$23</definedName>
    <definedName name="sheet65_56" localSheetId="5">'4-10-6车辆'!$AB$23</definedName>
    <definedName name="sheet65_57" localSheetId="5">'4-10-6车辆'!$AC$23</definedName>
    <definedName name="sheet65_58" localSheetId="5">'4-10-6车辆'!$AF$23</definedName>
    <definedName name="sheet65_59" localSheetId="5">'4-10-6车辆'!$AG$23</definedName>
    <definedName name="sheet65_6" localSheetId="5">'4-10-6车辆'!$Z$26</definedName>
    <definedName name="sheet65_60" localSheetId="5">'4-10-6车辆'!$AJ$23</definedName>
    <definedName name="sheet65_61" localSheetId="5">'4-10-6车辆'!$AK$23</definedName>
    <definedName name="sheet65_62" localSheetId="5">'4-10-6车辆'!$AL$23</definedName>
    <definedName name="sheet65_63" localSheetId="5">'4-10-6车辆'!$AM$23</definedName>
    <definedName name="sheet65_64" localSheetId="5">'4-10-6车辆'!$AN$23</definedName>
    <definedName name="sheet65_65" localSheetId="5">'4-10-6车辆'!$AO$23</definedName>
    <definedName name="sheet65_66" localSheetId="5">'4-10-6车辆'!$AR$23</definedName>
    <definedName name="sheet65_67" localSheetId="5">'4-10-6车辆'!$AS$23</definedName>
    <definedName name="sheet65_68" localSheetId="5">'4-10-6车辆'!$I$23</definedName>
    <definedName name="sheet65_69" localSheetId="5">'4-10-6车辆'!$AT$23</definedName>
    <definedName name="sheet65_7" localSheetId="5">'4-10-6车辆'!$AC$26</definedName>
    <definedName name="sheet65_70" localSheetId="5">'4-10-6车辆'!$AU$23</definedName>
    <definedName name="sheet65_71" localSheetId="5">'4-10-6车辆'!$AV$23</definedName>
    <definedName name="sheet65_72" localSheetId="5">'4-10-6车辆'!$AW$23</definedName>
    <definedName name="sheet65_73" localSheetId="5">'4-10-6车辆'!$AX$23</definedName>
    <definedName name="sheet65_74" localSheetId="5">'4-10-6车辆'!$AY$23</definedName>
    <definedName name="sheet65_75" localSheetId="5">'4-10-6车辆'!$AZ$23</definedName>
    <definedName name="sheet65_76" localSheetId="5">'4-10-6车辆'!$BA$23</definedName>
    <definedName name="sheet65_77" localSheetId="5">'4-10-6车辆'!$BD$23</definedName>
    <definedName name="sheet65_78" localSheetId="5">'4-10-6车辆'!$U$8</definedName>
    <definedName name="sheet65_79" localSheetId="5">'4-10-6车辆'!$U$23</definedName>
    <definedName name="sheet65_8" localSheetId="5">'4-10-6车辆'!$AF$1</definedName>
    <definedName name="sheet65_80" localSheetId="5">'4-10-6车辆'!$U$24</definedName>
    <definedName name="sheet65_81" localSheetId="5">'4-10-6车辆'!$V$8</definedName>
    <definedName name="sheet65_82" localSheetId="5">'4-10-6车辆'!$V$23</definedName>
    <definedName name="sheet65_83" localSheetId="5">'4-10-6车辆'!$V$24</definedName>
    <definedName name="sheet65_84" localSheetId="5">'4-10-6车辆'!$W$8</definedName>
    <definedName name="sheet65_85" localSheetId="5">'4-10-6车辆'!$W$23</definedName>
    <definedName name="sheet65_86" localSheetId="5">'4-10-6车辆'!$W$24</definedName>
    <definedName name="sheet65_87" localSheetId="5">'4-10-6车辆'!$X$23</definedName>
    <definedName name="sheet65_88" localSheetId="5">'4-10-6车辆'!$X$24</definedName>
    <definedName name="sheet65_89" localSheetId="5">'4-10-6车辆'!$Y$23</definedName>
    <definedName name="sheet65_9" localSheetId="5">'4-10-6车辆'!$AG$1</definedName>
    <definedName name="sheet65_90" localSheetId="5">'4-10-6车辆'!$Y$24</definedName>
    <definedName name="sheet65_91" localSheetId="5">'4-10-6车辆'!$Z$24</definedName>
    <definedName name="sheet65_92" localSheetId="5">'4-10-6车辆'!$AB$24</definedName>
    <definedName name="sheet65_93" localSheetId="5">'4-10-6车辆'!$AC$24</definedName>
    <definedName name="sheet65_94" localSheetId="5">'4-10-6车辆'!$AD$24</definedName>
    <definedName name="sheet65_95" localSheetId="5">'4-10-6车辆'!$AG$24</definedName>
    <definedName name="sheet65_96" localSheetId="5">'4-10-6车辆'!$X$25</definedName>
    <definedName name="sheet65_97" localSheetId="5">'4-10-6车辆'!$AG$25</definedName>
    <definedName name="sheet65_98" localSheetId="5">'4-10-6车辆'!$U$25</definedName>
    <definedName name="sheet65_99" localSheetId="5">'4-10-6车辆'!$V$25</definedName>
    <definedName name="sheet66_1" localSheetId="6">'4-10-7电子设备'!$V$26</definedName>
    <definedName name="sheet66_10" localSheetId="6">'4-10-7电子设备'!$AG$2</definedName>
    <definedName name="sheet66_100" localSheetId="6">'4-10-7电子设备'!$Y$24</definedName>
    <definedName name="sheet66_1000">'4-10-7电子设备'!$BA$8</definedName>
    <definedName name="sheet66_1001">'4-10-7电子设备'!$BA$23</definedName>
    <definedName name="sheet66_1002">'4-10-7电子设备'!$BB$8</definedName>
    <definedName name="sheet66_1003">'4-10-7电子设备'!$BB$23</definedName>
    <definedName name="sheet66_1004">'4-10-7电子设备'!$BC$8</definedName>
    <definedName name="sheet66_1005">'4-10-7电子设备'!$BC$23</definedName>
    <definedName name="sheet66_101" localSheetId="6">'4-10-7电子设备'!$Z$23</definedName>
    <definedName name="sheet66_102" localSheetId="6">'4-10-7电子设备'!$Z$24</definedName>
    <definedName name="sheet66_103" localSheetId="6">'4-10-7电子设备'!$AA$24</definedName>
    <definedName name="sheet66_104" localSheetId="6">'4-10-7电子设备'!$AC$24</definedName>
    <definedName name="sheet66_105" localSheetId="6">'4-10-7电子设备'!$AD$24</definedName>
    <definedName name="sheet66_106" localSheetId="6">'4-10-7电子设备'!$AG$24</definedName>
    <definedName name="sheet66_107" localSheetId="6">'4-10-7电子设备'!$Y$25</definedName>
    <definedName name="sheet66_108" localSheetId="6">'4-10-7电子设备'!$AG$25</definedName>
    <definedName name="sheet66_109" localSheetId="6">'4-10-7电子设备'!$V$25</definedName>
    <definedName name="sheet66_11" localSheetId="6">'4-10-7电子设备'!$A$3</definedName>
    <definedName name="sheet66_110" localSheetId="6">'4-10-7电子设备'!$W$25</definedName>
    <definedName name="sheet66_111" localSheetId="6">'4-10-7电子设备'!$X$25</definedName>
    <definedName name="sheet66_112" localSheetId="6">'4-10-7电子设备'!$AD$26</definedName>
    <definedName name="sheet66_113" localSheetId="6">'4-10-7电子设备'!$AG$26</definedName>
    <definedName name="sheet66_114" localSheetId="6">'4-10-7电子设备'!$A$27</definedName>
    <definedName name="sheet66_115" localSheetId="6">'4-10-7电子设备'!$AC$27</definedName>
    <definedName name="sheet66_116" localSheetId="6">'4-10-7电子设备'!$AG$27</definedName>
    <definedName name="sheet66_117" localSheetId="6">'4-10-7电子设备'!$A$28</definedName>
    <definedName name="sheet66_118" localSheetId="6">'4-10-7电子设备'!$AG$28</definedName>
    <definedName name="sheet66_119" localSheetId="6">'4-10-7电子设备'!$AB$26</definedName>
    <definedName name="sheet66_12" localSheetId="6">'4-10-7电子设备'!$AG$3</definedName>
    <definedName name="sheet66_13" localSheetId="6">'4-10-7电子设备'!$AG$4</definedName>
    <definedName name="sheet66_14" localSheetId="6">'4-10-7电子设备'!$A$5</definedName>
    <definedName name="sheet66_15" localSheetId="6">'4-10-7电子设备'!$AG$5</definedName>
    <definedName name="sheet66_16" localSheetId="6">'4-10-7电子设备'!$AG$6</definedName>
    <definedName name="sheet66_17" localSheetId="6">'4-10-7电子设备'!$AG$7</definedName>
    <definedName name="sheet66_18" localSheetId="6">'4-10-7电子设备'!$C$8</definedName>
    <definedName name="sheet66_19" localSheetId="6">'4-10-7电子设备'!$A$8</definedName>
    <definedName name="sheet66_2" localSheetId="6">'4-10-7电子设备'!$W$26</definedName>
    <definedName name="sheet66_20" localSheetId="6">'4-10-7电子设备'!$AZ$8</definedName>
    <definedName name="sheet66_21" localSheetId="6">'4-10-7电子设备'!$G$8</definedName>
    <definedName name="sheet66_22" localSheetId="6">'4-10-7电子设备'!$AA$8</definedName>
    <definedName name="sheet66_23" localSheetId="6">'4-10-7电子设备'!$BK$8</definedName>
    <definedName name="sheet66_24" localSheetId="6">'4-10-7电子设备'!$AB$8</definedName>
    <definedName name="sheet66_25" localSheetId="6">'4-10-7电子设备'!$AC$8</definedName>
    <definedName name="sheet66_26" localSheetId="6">'4-10-7电子设备'!$Z$8</definedName>
    <definedName name="sheet66_27" localSheetId="6">'4-10-7电子设备'!$Y$8</definedName>
    <definedName name="sheet66_28" localSheetId="6">'4-10-7电子设备'!$AD$8</definedName>
    <definedName name="sheet66_29" localSheetId="6">'4-10-7电子设备'!$AF$8</definedName>
    <definedName name="sheet66_3" localSheetId="6">'4-10-7电子设备'!$X$26</definedName>
    <definedName name="sheet66_30" localSheetId="6">'4-10-7电子设备'!$AJ$8</definedName>
    <definedName name="sheet66_31" localSheetId="6">'4-10-7电子设备'!$AK$8</definedName>
    <definedName name="sheet66_32" localSheetId="6">'4-10-7电子设备'!$AL$8</definedName>
    <definedName name="sheet66_33" localSheetId="6">'4-10-7电子设备'!$AM$8</definedName>
    <definedName name="sheet66_34" localSheetId="6">'4-10-7电子设备'!$AN$8</definedName>
    <definedName name="sheet66_35" localSheetId="6">'4-10-7电子设备'!$AO$8</definedName>
    <definedName name="sheet66_36" localSheetId="6">'4-10-7电子设备'!$AP$8</definedName>
    <definedName name="sheet66_37" localSheetId="6">'4-10-7电子设备'!$AQ$8</definedName>
    <definedName name="sheet66_38" localSheetId="6">'4-10-7电子设备'!$AR$8</definedName>
    <definedName name="sheet66_39" localSheetId="6">'4-10-7电子设备'!$AT$8</definedName>
    <definedName name="sheet66_4" localSheetId="6">'4-10-7电子设备'!$Y$26</definedName>
    <definedName name="sheet66_40" localSheetId="6">'4-10-7电子设备'!$AU$8</definedName>
    <definedName name="sheet66_41" localSheetId="6">'4-10-7电子设备'!$AV$8</definedName>
    <definedName name="sheet66_42" localSheetId="6">'4-10-7电子设备'!$AW$8</definedName>
    <definedName name="sheet66_43" localSheetId="6">'4-10-7电子设备'!$AX$8</definedName>
    <definedName name="sheet66_44" localSheetId="6">'4-10-7电子设备'!$AS$8</definedName>
    <definedName name="sheet66_45" localSheetId="6">'4-10-7电子设备'!$AY$8</definedName>
    <definedName name="sheet66_46" localSheetId="6">'4-10-7电子设备'!$BE$8</definedName>
    <definedName name="sheet66_47" localSheetId="6">'4-10-7电子设备'!$BF$8</definedName>
    <definedName name="sheet66_48" localSheetId="6">'4-10-7电子设备'!$I$8</definedName>
    <definedName name="sheet66_49" localSheetId="6">'4-10-7电子设备'!$BG$8</definedName>
    <definedName name="sheet66_5" localSheetId="6">'4-10-7电子设备'!$Z$26</definedName>
    <definedName name="sheet66_50" localSheetId="6">'4-10-7电子设备'!$BH$8</definedName>
    <definedName name="sheet66_51" localSheetId="6">'4-10-7电子设备'!$BI$8</definedName>
    <definedName name="sheet66_52" localSheetId="6">'4-10-7电子设备'!$BJ$8</definedName>
    <definedName name="sheet66_53" localSheetId="6">'4-10-7电子设备'!$BL$8</definedName>
    <definedName name="sheet66_54" localSheetId="6">'4-10-7电子设备'!$C$23</definedName>
    <definedName name="sheet66_55" localSheetId="6">'4-10-7电子设备'!$A$23</definedName>
    <definedName name="sheet66_56" localSheetId="6">'4-10-7电子设备'!$AZ$23</definedName>
    <definedName name="sheet66_57" localSheetId="6">'4-10-7电子设备'!$G$23</definedName>
    <definedName name="sheet66_58" localSheetId="6">'4-10-7电子设备'!$AA$23</definedName>
    <definedName name="sheet66_59" localSheetId="6">'4-10-7电子设备'!$BK$23</definedName>
    <definedName name="sheet66_6" localSheetId="6">'4-10-7电子设备'!$AA$26</definedName>
    <definedName name="sheet66_60" localSheetId="6">'4-10-7电子设备'!$AB$23</definedName>
    <definedName name="sheet66_61" localSheetId="6">'4-10-7电子设备'!$AC$23</definedName>
    <definedName name="sheet66_62" localSheetId="6">'4-10-7电子设备'!$AF$23</definedName>
    <definedName name="sheet66_63" localSheetId="6">'4-10-7电子设备'!$AG$23</definedName>
    <definedName name="sheet66_64" localSheetId="6">'4-10-7电子设备'!$AJ$23</definedName>
    <definedName name="sheet66_65" localSheetId="6">'4-10-7电子设备'!$AK$23</definedName>
    <definedName name="sheet66_66" localSheetId="6">'4-10-7电子设备'!$AL$23</definedName>
    <definedName name="sheet66_67" localSheetId="6">'4-10-7电子设备'!$AM$23</definedName>
    <definedName name="sheet66_68" localSheetId="6">'4-10-7电子设备'!$AN$23</definedName>
    <definedName name="sheet66_69" localSheetId="6">'4-10-7电子设备'!$AO$23</definedName>
    <definedName name="sheet66_7" localSheetId="6">'4-10-7电子设备'!$AC$26</definedName>
    <definedName name="sheet66_70" localSheetId="6">'4-10-7电子设备'!$AP$23</definedName>
    <definedName name="sheet66_71" localSheetId="6">'4-10-7电子设备'!$AQ$23</definedName>
    <definedName name="sheet66_72" localSheetId="6">'4-10-7电子设备'!$AR$23</definedName>
    <definedName name="sheet66_73" localSheetId="6">'4-10-7电子设备'!$AT$23</definedName>
    <definedName name="sheet66_74" localSheetId="6">'4-10-7电子设备'!$AU$23</definedName>
    <definedName name="sheet66_75" localSheetId="6">'4-10-7电子设备'!$AV$23</definedName>
    <definedName name="sheet66_76" localSheetId="6">'4-10-7电子设备'!$AW$23</definedName>
    <definedName name="sheet66_77" localSheetId="6">'4-10-7电子设备'!$AX$23</definedName>
    <definedName name="sheet66_78" localSheetId="6">'4-10-7电子设备'!$AS$23</definedName>
    <definedName name="sheet66_79" localSheetId="6">'4-10-7电子设备'!$AY$23</definedName>
    <definedName name="sheet66_8" localSheetId="6">'4-10-7电子设备'!$AF$1</definedName>
    <definedName name="sheet66_80" localSheetId="6">'4-10-7电子设备'!$BE$23</definedName>
    <definedName name="sheet66_81" localSheetId="6">'4-10-7电子设备'!$BF$23</definedName>
    <definedName name="sheet66_82" localSheetId="6">'4-10-7电子设备'!$I$23</definedName>
    <definedName name="sheet66_83" localSheetId="6">'4-10-7电子设备'!$BG$23</definedName>
    <definedName name="sheet66_84" localSheetId="6">'4-10-7电子设备'!$BH$23</definedName>
    <definedName name="sheet66_85" localSheetId="6">'4-10-7电子设备'!$BI$23</definedName>
    <definedName name="sheet66_86" localSheetId="6">'4-10-7电子设备'!$BJ$23</definedName>
    <definedName name="sheet66_87" localSheetId="6">'4-10-7电子设备'!$BL$23</definedName>
    <definedName name="sheet66_88" localSheetId="6">'4-10-7电子设备'!$G$7</definedName>
    <definedName name="sheet66_89" localSheetId="6">'4-10-7电子设备'!$G$24</definedName>
    <definedName name="sheet66_9" localSheetId="6">'4-10-7电子设备'!$AG$1</definedName>
    <definedName name="sheet66_90" localSheetId="6">'4-10-7电子设备'!$V$8</definedName>
    <definedName name="sheet66_91" localSheetId="6">'4-10-7电子设备'!$V$23</definedName>
    <definedName name="sheet66_92" localSheetId="6">'4-10-7电子设备'!$V$24</definedName>
    <definedName name="sheet66_93" localSheetId="6">'4-10-7电子设备'!$W$8</definedName>
    <definedName name="sheet66_94" localSheetId="6">'4-10-7电子设备'!$W$23</definedName>
    <definedName name="sheet66_95" localSheetId="6">'4-10-7电子设备'!$W$24</definedName>
    <definedName name="sheet66_96" localSheetId="6">'4-10-7电子设备'!$X$8</definedName>
    <definedName name="sheet66_97" localSheetId="6">'4-10-7电子设备'!$X$23</definedName>
    <definedName name="sheet66_98" localSheetId="6">'4-10-7电子设备'!$X$24</definedName>
    <definedName name="sheet66_99" localSheetId="6">'4-10-7电子设备'!$Y$23</definedName>
    <definedName name="Work_Program_By_Area_List">#REF!</definedName>
    <definedName name="年初短期投资">#REF!</definedName>
    <definedName name="年初货币资金">#REF!</definedName>
    <definedName name="年初应收票据">#REF!</definedName>
    <definedName name="전">#REF!</definedName>
    <definedName name="주택사업본부">#REF!</definedName>
    <definedName name="철구사업본부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3" i="3" l="1"/>
  <c r="A4" i="7"/>
  <c r="A5" i="6" s="1"/>
  <c r="A11" i="7" l="1"/>
  <c r="H9" i="7"/>
  <c r="A9" i="7"/>
  <c r="H8" i="7"/>
  <c r="A8" i="7"/>
  <c r="H7" i="7"/>
  <c r="A7" i="7"/>
  <c r="A3" i="7"/>
  <c r="J18" i="6"/>
  <c r="J17" i="6"/>
  <c r="J16" i="6"/>
  <c r="A11" i="6"/>
  <c r="D10" i="6"/>
  <c r="B10" i="6"/>
  <c r="D8" i="6"/>
  <c r="B8" i="6"/>
  <c r="A26" i="3" l="1"/>
  <c r="A28" i="5" l="1"/>
  <c r="AC27" i="5"/>
  <c r="A27" i="5"/>
  <c r="X26" i="5"/>
  <c r="W26" i="5"/>
  <c r="V26" i="5"/>
  <c r="C17" i="1" s="1"/>
  <c r="Z24" i="5"/>
  <c r="Y25" i="5" s="1"/>
  <c r="Y24" i="5"/>
  <c r="X24" i="5"/>
  <c r="W24" i="5"/>
  <c r="V24" i="5"/>
  <c r="G24" i="5"/>
  <c r="BH23" i="5"/>
  <c r="BI23" i="5" s="1"/>
  <c r="BK23" i="5" s="1"/>
  <c r="BG23" i="5"/>
  <c r="BE23" i="5"/>
  <c r="BA23" i="5"/>
  <c r="AP23" i="5"/>
  <c r="AN23" i="5"/>
  <c r="AL23" i="5"/>
  <c r="AQ23" i="5" s="1"/>
  <c r="AG28" i="5"/>
  <c r="AG25" i="5"/>
  <c r="AG24" i="5"/>
  <c r="AG23" i="5" a="1"/>
  <c r="AG27" i="5" s="1"/>
  <c r="AG23" i="5"/>
  <c r="AF23" i="5"/>
  <c r="AD23" i="5"/>
  <c r="A23" i="5"/>
  <c r="BH22" i="5"/>
  <c r="BI22" i="5" s="1"/>
  <c r="BK22" i="5" s="1"/>
  <c r="BL22" i="5" s="1"/>
  <c r="BG22" i="5"/>
  <c r="BE22" i="5"/>
  <c r="BA22" i="5"/>
  <c r="AP22" i="5"/>
  <c r="AN22" i="5"/>
  <c r="AL22" i="5"/>
  <c r="AQ22" i="5" s="1"/>
  <c r="AF22" i="5"/>
  <c r="AD22" i="5"/>
  <c r="A22" i="5"/>
  <c r="BH21" i="5"/>
  <c r="BI21" i="5" s="1"/>
  <c r="BK21" i="5" s="1"/>
  <c r="BG21" i="5"/>
  <c r="BE21" i="5"/>
  <c r="BA21" i="5"/>
  <c r="AP21" i="5"/>
  <c r="AN21" i="5"/>
  <c r="AL21" i="5"/>
  <c r="AF21" i="5"/>
  <c r="AD21" i="5"/>
  <c r="A21" i="5"/>
  <c r="BH20" i="5"/>
  <c r="BI20" i="5" s="1"/>
  <c r="BK20" i="5" s="1"/>
  <c r="BG20" i="5"/>
  <c r="BE20" i="5"/>
  <c r="BA20" i="5"/>
  <c r="AP20" i="5"/>
  <c r="AN20" i="5"/>
  <c r="AL20" i="5"/>
  <c r="AQ20" i="5" s="1"/>
  <c r="AT20" i="5" s="1"/>
  <c r="AF20" i="5"/>
  <c r="AD20" i="5"/>
  <c r="A20" i="5"/>
  <c r="BH19" i="5"/>
  <c r="BI19" i="5" s="1"/>
  <c r="BK19" i="5" s="1"/>
  <c r="BG19" i="5"/>
  <c r="BE19" i="5"/>
  <c r="BA19" i="5"/>
  <c r="AP19" i="5"/>
  <c r="AN19" i="5"/>
  <c r="AL19" i="5"/>
  <c r="AQ19" i="5" s="1"/>
  <c r="AT19" i="5" s="1"/>
  <c r="AF19" i="5"/>
  <c r="AD19" i="5"/>
  <c r="A19" i="5"/>
  <c r="BH18" i="5"/>
  <c r="BI18" i="5" s="1"/>
  <c r="BK18" i="5" s="1"/>
  <c r="BG18" i="5"/>
  <c r="BE18" i="5"/>
  <c r="BA18" i="5"/>
  <c r="AW18" i="5"/>
  <c r="AP18" i="5"/>
  <c r="AN18" i="5"/>
  <c r="AL18" i="5"/>
  <c r="AQ18" i="5" s="1"/>
  <c r="AT18" i="5" s="1"/>
  <c r="AF18" i="5"/>
  <c r="AD18" i="5"/>
  <c r="A18" i="5"/>
  <c r="BH17" i="5"/>
  <c r="BI17" i="5" s="1"/>
  <c r="BK17" i="5" s="1"/>
  <c r="AB17" i="5" s="1"/>
  <c r="BG17" i="5"/>
  <c r="BE17" i="5"/>
  <c r="BA17" i="5"/>
  <c r="AP17" i="5"/>
  <c r="AN17" i="5"/>
  <c r="AL17" i="5"/>
  <c r="AF17" i="5"/>
  <c r="AD17" i="5"/>
  <c r="A17" i="5"/>
  <c r="BH16" i="5"/>
  <c r="BI16" i="5" s="1"/>
  <c r="BK16" i="5" s="1"/>
  <c r="BL16" i="5" s="1"/>
  <c r="BG16" i="5"/>
  <c r="BE16" i="5"/>
  <c r="BA16" i="5"/>
  <c r="AP16" i="5"/>
  <c r="AN16" i="5"/>
  <c r="AL16" i="5"/>
  <c r="AQ16" i="5" s="1"/>
  <c r="AT16" i="5" s="1"/>
  <c r="AF16" i="5"/>
  <c r="AD16" i="5"/>
  <c r="A16" i="5"/>
  <c r="BH15" i="5"/>
  <c r="BI15" i="5" s="1"/>
  <c r="BK15" i="5" s="1"/>
  <c r="BG15" i="5"/>
  <c r="BE15" i="5"/>
  <c r="BA15" i="5"/>
  <c r="AY15" i="5"/>
  <c r="AQ15" i="5"/>
  <c r="AP15" i="5"/>
  <c r="AN15" i="5"/>
  <c r="AL15" i="5"/>
  <c r="AF15" i="5"/>
  <c r="AD15" i="5"/>
  <c r="A15" i="5"/>
  <c r="BH14" i="5"/>
  <c r="BI14" i="5" s="1"/>
  <c r="BK14" i="5" s="1"/>
  <c r="BL14" i="5" s="1"/>
  <c r="BG14" i="5"/>
  <c r="BE14" i="5"/>
  <c r="BA14" i="5"/>
  <c r="AY14" i="5"/>
  <c r="AP14" i="5"/>
  <c r="AN14" i="5"/>
  <c r="AL14" i="5"/>
  <c r="AQ14" i="5" s="1"/>
  <c r="AT14" i="5" s="1"/>
  <c r="AF14" i="5"/>
  <c r="AD14" i="5"/>
  <c r="A14" i="5"/>
  <c r="BH13" i="5"/>
  <c r="BI13" i="5" s="1"/>
  <c r="BK13" i="5" s="1"/>
  <c r="BG13" i="5"/>
  <c r="BE13" i="5"/>
  <c r="BA13" i="5"/>
  <c r="AP13" i="5"/>
  <c r="AN13" i="5"/>
  <c r="AL13" i="5"/>
  <c r="AF13" i="5"/>
  <c r="AD13" i="5"/>
  <c r="A13" i="5"/>
  <c r="BH12" i="5"/>
  <c r="BI12" i="5" s="1"/>
  <c r="BK12" i="5" s="1"/>
  <c r="BG12" i="5"/>
  <c r="BE12" i="5"/>
  <c r="BA12" i="5"/>
  <c r="AP12" i="5"/>
  <c r="AN12" i="5"/>
  <c r="AL12" i="5"/>
  <c r="AQ12" i="5" s="1"/>
  <c r="AF12" i="5"/>
  <c r="AD12" i="5"/>
  <c r="A12" i="5"/>
  <c r="BH11" i="5"/>
  <c r="BI11" i="5" s="1"/>
  <c r="BK11" i="5" s="1"/>
  <c r="BG11" i="5"/>
  <c r="BE11" i="5"/>
  <c r="BA11" i="5"/>
  <c r="AQ11" i="5"/>
  <c r="AY11" i="5" s="1"/>
  <c r="AP11" i="5"/>
  <c r="AN11" i="5"/>
  <c r="AL11" i="5"/>
  <c r="AF11" i="5"/>
  <c r="AD11" i="5"/>
  <c r="A11" i="5"/>
  <c r="BH10" i="5"/>
  <c r="BI10" i="5" s="1"/>
  <c r="BK10" i="5" s="1"/>
  <c r="BG10" i="5"/>
  <c r="BE10" i="5"/>
  <c r="BA10" i="5"/>
  <c r="AY10" i="5"/>
  <c r="AW10" i="5"/>
  <c r="AX10" i="5" s="1"/>
  <c r="AP10" i="5"/>
  <c r="AN10" i="5"/>
  <c r="AL10" i="5"/>
  <c r="AQ10" i="5" s="1"/>
  <c r="AT10" i="5" s="1"/>
  <c r="AF10" i="5"/>
  <c r="AD10" i="5"/>
  <c r="A10" i="5"/>
  <c r="BH9" i="5"/>
  <c r="BI9" i="5" s="1"/>
  <c r="BK9" i="5" s="1"/>
  <c r="BG9" i="5"/>
  <c r="BE9" i="5"/>
  <c r="BA9" i="5"/>
  <c r="AQ9" i="5"/>
  <c r="AP9" i="5"/>
  <c r="AN9" i="5"/>
  <c r="AL9" i="5"/>
  <c r="AY9" i="5" s="1"/>
  <c r="AF9" i="5"/>
  <c r="AD9" i="5"/>
  <c r="A9" i="5"/>
  <c r="BH8" i="5"/>
  <c r="BI8" i="5" s="1"/>
  <c r="BK8" i="5" s="1"/>
  <c r="BG8" i="5"/>
  <c r="BE8" i="5"/>
  <c r="BA8" i="5"/>
  <c r="AP8" i="5"/>
  <c r="AN8" i="5"/>
  <c r="AL8" i="5"/>
  <c r="AQ8" i="5" s="1"/>
  <c r="AF8" i="5"/>
  <c r="AD8" i="5"/>
  <c r="A8" i="5"/>
  <c r="A5" i="5"/>
  <c r="A3" i="5"/>
  <c r="AG7" i="5"/>
  <c r="AG6" i="5"/>
  <c r="AG5" i="5"/>
  <c r="AG2" i="5" a="1"/>
  <c r="AG4" i="5" s="1"/>
  <c r="AF1" i="5" a="1"/>
  <c r="AG1" i="5" s="1"/>
  <c r="AF1" i="5"/>
  <c r="A28" i="4"/>
  <c r="AC27" i="4"/>
  <c r="A27" i="4"/>
  <c r="AD26" i="4"/>
  <c r="X26" i="4"/>
  <c r="F16" i="1" s="1"/>
  <c r="M16" i="1" s="1"/>
  <c r="W26" i="4"/>
  <c r="Y24" i="4"/>
  <c r="X25" i="4" s="1"/>
  <c r="X24" i="4"/>
  <c r="AD24" i="4" s="1"/>
  <c r="W24" i="4"/>
  <c r="V24" i="4"/>
  <c r="V26" i="4" s="1"/>
  <c r="D16" i="1" s="1"/>
  <c r="U24" i="4"/>
  <c r="U26" i="4" s="1"/>
  <c r="C16" i="1" s="1"/>
  <c r="AZ23" i="4"/>
  <c r="BB23" i="4" s="1"/>
  <c r="AY23" i="4"/>
  <c r="AU23" i="4"/>
  <c r="AV23" i="4" s="1"/>
  <c r="AT23" i="4"/>
  <c r="AR23" i="4"/>
  <c r="AM23" i="4"/>
  <c r="AO23" i="4" s="1"/>
  <c r="AP23" i="4" s="1"/>
  <c r="Z23" i="4" s="1"/>
  <c r="AK23" i="4"/>
  <c r="AG23" i="4" a="1"/>
  <c r="AG23" i="4"/>
  <c r="AF23" i="4"/>
  <c r="AD23" i="4"/>
  <c r="AB23" i="4"/>
  <c r="A23" i="4"/>
  <c r="AZ22" i="4"/>
  <c r="BB22" i="4" s="1"/>
  <c r="BD22" i="4" s="1"/>
  <c r="AY22" i="4"/>
  <c r="AU22" i="4"/>
  <c r="AV22" i="4" s="1"/>
  <c r="AT22" i="4"/>
  <c r="AR22" i="4"/>
  <c r="AO22" i="4"/>
  <c r="AP22" i="4" s="1"/>
  <c r="AM22" i="4"/>
  <c r="AK22" i="4"/>
  <c r="AF22" i="4"/>
  <c r="AD22" i="4"/>
  <c r="AB22" i="4"/>
  <c r="Z22" i="4"/>
  <c r="A22" i="4"/>
  <c r="AZ21" i="4"/>
  <c r="BB21" i="4" s="1"/>
  <c r="BD21" i="4" s="1"/>
  <c r="AY21" i="4"/>
  <c r="AU21" i="4"/>
  <c r="AV21" i="4" s="1"/>
  <c r="AT21" i="4"/>
  <c r="AR21" i="4"/>
  <c r="AK21" i="4"/>
  <c r="AM21" i="4" s="1"/>
  <c r="AO21" i="4" s="1"/>
  <c r="AP21" i="4" s="1"/>
  <c r="AF21" i="4"/>
  <c r="AD21" i="4"/>
  <c r="AB21" i="4"/>
  <c r="Z21" i="4"/>
  <c r="A21" i="4"/>
  <c r="AZ20" i="4"/>
  <c r="BB20" i="4" s="1"/>
  <c r="BD20" i="4" s="1"/>
  <c r="AY20" i="4"/>
  <c r="AU20" i="4"/>
  <c r="AV20" i="4" s="1"/>
  <c r="AT20" i="4"/>
  <c r="AR20" i="4"/>
  <c r="AK20" i="4"/>
  <c r="AM20" i="4" s="1"/>
  <c r="AO20" i="4" s="1"/>
  <c r="AP20" i="4" s="1"/>
  <c r="Z20" i="4" s="1"/>
  <c r="AF20" i="4"/>
  <c r="AD20" i="4"/>
  <c r="AB20" i="4"/>
  <c r="A20" i="4"/>
  <c r="AZ19" i="4"/>
  <c r="BB19" i="4" s="1"/>
  <c r="AY19" i="4"/>
  <c r="AU19" i="4"/>
  <c r="AV19" i="4" s="1"/>
  <c r="AT19" i="4"/>
  <c r="AR19" i="4"/>
  <c r="AM19" i="4"/>
  <c r="AO19" i="4" s="1"/>
  <c r="AP19" i="4" s="1"/>
  <c r="Z19" i="4" s="1"/>
  <c r="AK19" i="4"/>
  <c r="AF19" i="4"/>
  <c r="AD19" i="4"/>
  <c r="AB19" i="4"/>
  <c r="A19" i="4"/>
  <c r="AZ18" i="4"/>
  <c r="BB18" i="4" s="1"/>
  <c r="AY18" i="4"/>
  <c r="AU18" i="4"/>
  <c r="AV18" i="4" s="1"/>
  <c r="AT18" i="4"/>
  <c r="AR18" i="4"/>
  <c r="AK18" i="4"/>
  <c r="AM18" i="4" s="1"/>
  <c r="AO18" i="4" s="1"/>
  <c r="AP18" i="4" s="1"/>
  <c r="Z18" i="4" s="1"/>
  <c r="AF18" i="4"/>
  <c r="AD18" i="4"/>
  <c r="AB18" i="4"/>
  <c r="A18" i="4"/>
  <c r="AZ17" i="4"/>
  <c r="BB17" i="4" s="1"/>
  <c r="AY17" i="4"/>
  <c r="AU17" i="4"/>
  <c r="AV17" i="4" s="1"/>
  <c r="AT17" i="4"/>
  <c r="AR17" i="4"/>
  <c r="AM17" i="4"/>
  <c r="AO17" i="4" s="1"/>
  <c r="AP17" i="4" s="1"/>
  <c r="Z17" i="4" s="1"/>
  <c r="AK17" i="4"/>
  <c r="AF17" i="4"/>
  <c r="AD17" i="4"/>
  <c r="AB17" i="4"/>
  <c r="A17" i="4"/>
  <c r="AZ16" i="4"/>
  <c r="BB16" i="4" s="1"/>
  <c r="AA16" i="4" s="1"/>
  <c r="AC16" i="4" s="1"/>
  <c r="AY16" i="4"/>
  <c r="AU16" i="4"/>
  <c r="AV16" i="4" s="1"/>
  <c r="AT16" i="4"/>
  <c r="AR16" i="4"/>
  <c r="AM16" i="4"/>
  <c r="AO16" i="4" s="1"/>
  <c r="AP16" i="4" s="1"/>
  <c r="Z16" i="4" s="1"/>
  <c r="AK16" i="4"/>
  <c r="AF16" i="4"/>
  <c r="AD16" i="4"/>
  <c r="AB16" i="4"/>
  <c r="A16" i="4"/>
  <c r="AZ15" i="4"/>
  <c r="BB15" i="4" s="1"/>
  <c r="AY15" i="4"/>
  <c r="AU15" i="4"/>
  <c r="AV15" i="4" s="1"/>
  <c r="AT15" i="4"/>
  <c r="AR15" i="4"/>
  <c r="AK15" i="4"/>
  <c r="AM15" i="4" s="1"/>
  <c r="AO15" i="4" s="1"/>
  <c r="AP15" i="4" s="1"/>
  <c r="Z15" i="4" s="1"/>
  <c r="AF15" i="4"/>
  <c r="AD15" i="4"/>
  <c r="AB15" i="4"/>
  <c r="A15" i="4"/>
  <c r="AZ14" i="4"/>
  <c r="BB14" i="4" s="1"/>
  <c r="BD14" i="4" s="1"/>
  <c r="AY14" i="4"/>
  <c r="AU14" i="4"/>
  <c r="AV14" i="4" s="1"/>
  <c r="AT14" i="4"/>
  <c r="AR14" i="4"/>
  <c r="AO14" i="4"/>
  <c r="AP14" i="4" s="1"/>
  <c r="Z14" i="4" s="1"/>
  <c r="AM14" i="4"/>
  <c r="AK14" i="4"/>
  <c r="AF14" i="4"/>
  <c r="AD14" i="4"/>
  <c r="AB14" i="4"/>
  <c r="A14" i="4"/>
  <c r="AZ13" i="4"/>
  <c r="BB13" i="4" s="1"/>
  <c r="BD13" i="4" s="1"/>
  <c r="AY13" i="4"/>
  <c r="AU13" i="4"/>
  <c r="AV13" i="4" s="1"/>
  <c r="AT13" i="4"/>
  <c r="AR13" i="4"/>
  <c r="AM13" i="4"/>
  <c r="AO13" i="4" s="1"/>
  <c r="AP13" i="4" s="1"/>
  <c r="Z13" i="4" s="1"/>
  <c r="AK13" i="4"/>
  <c r="AF13" i="4"/>
  <c r="AD13" i="4"/>
  <c r="AB13" i="4"/>
  <c r="A13" i="4"/>
  <c r="AZ12" i="4"/>
  <c r="BB12" i="4" s="1"/>
  <c r="AY12" i="4"/>
  <c r="AU12" i="4"/>
  <c r="AV12" i="4" s="1"/>
  <c r="AT12" i="4"/>
  <c r="AR12" i="4"/>
  <c r="AM12" i="4"/>
  <c r="AO12" i="4" s="1"/>
  <c r="AP12" i="4" s="1"/>
  <c r="Z12" i="4" s="1"/>
  <c r="AK12" i="4"/>
  <c r="AF12" i="4"/>
  <c r="AD12" i="4"/>
  <c r="AB12" i="4"/>
  <c r="A12" i="4"/>
  <c r="AZ11" i="4"/>
  <c r="BB11" i="4" s="1"/>
  <c r="AY11" i="4"/>
  <c r="AU11" i="4"/>
  <c r="AV11" i="4" s="1"/>
  <c r="AT11" i="4"/>
  <c r="AR11" i="4"/>
  <c r="AK11" i="4"/>
  <c r="AM11" i="4" s="1"/>
  <c r="AO11" i="4" s="1"/>
  <c r="AP11" i="4" s="1"/>
  <c r="Z11" i="4" s="1"/>
  <c r="AF11" i="4"/>
  <c r="AD11" i="4"/>
  <c r="AB11" i="4"/>
  <c r="A11" i="4"/>
  <c r="AZ10" i="4"/>
  <c r="BB10" i="4" s="1"/>
  <c r="AY10" i="4"/>
  <c r="AU10" i="4"/>
  <c r="AV10" i="4" s="1"/>
  <c r="AT10" i="4"/>
  <c r="AR10" i="4"/>
  <c r="AK10" i="4"/>
  <c r="AM10" i="4" s="1"/>
  <c r="AO10" i="4" s="1"/>
  <c r="AP10" i="4" s="1"/>
  <c r="AF10" i="4"/>
  <c r="AD10" i="4"/>
  <c r="AB10" i="4"/>
  <c r="Z10" i="4"/>
  <c r="A10" i="4"/>
  <c r="AZ9" i="4"/>
  <c r="BB9" i="4" s="1"/>
  <c r="AY9" i="4"/>
  <c r="AU9" i="4"/>
  <c r="AV9" i="4" s="1"/>
  <c r="AT9" i="4"/>
  <c r="AR9" i="4"/>
  <c r="AK9" i="4"/>
  <c r="AM9" i="4" s="1"/>
  <c r="AO9" i="4" s="1"/>
  <c r="AP9" i="4" s="1"/>
  <c r="AF9" i="4"/>
  <c r="AD9" i="4"/>
  <c r="AB9" i="4"/>
  <c r="Z9" i="4"/>
  <c r="A9" i="4"/>
  <c r="AZ8" i="4"/>
  <c r="BB8" i="4" s="1"/>
  <c r="AY8" i="4"/>
  <c r="AU8" i="4"/>
  <c r="AV8" i="4" s="1"/>
  <c r="AT8" i="4"/>
  <c r="AR8" i="4"/>
  <c r="AK8" i="4"/>
  <c r="AM8" i="4" s="1"/>
  <c r="AO8" i="4" s="1"/>
  <c r="AP8" i="4" s="1"/>
  <c r="Z8" i="4" s="1"/>
  <c r="AF8" i="4"/>
  <c r="AD8" i="4"/>
  <c r="AB8" i="4"/>
  <c r="AB24" i="4" s="1"/>
  <c r="AB26" i="4" s="1"/>
  <c r="A8" i="4"/>
  <c r="A5" i="4"/>
  <c r="A3" i="4"/>
  <c r="AG7" i="4"/>
  <c r="AG6" i="4"/>
  <c r="AG5" i="4"/>
  <c r="AG4" i="4"/>
  <c r="AG3" i="4"/>
  <c r="AG2" i="4" a="1"/>
  <c r="AG2" i="4"/>
  <c r="AF1" i="4" a="1"/>
  <c r="AG1" i="4" s="1"/>
  <c r="AF1" i="4"/>
  <c r="AG187" i="3"/>
  <c r="AF188" i="3" s="1"/>
  <c r="AF187" i="3"/>
  <c r="AD187" i="3"/>
  <c r="AD189" i="3" s="1"/>
  <c r="D15" i="1" s="1"/>
  <c r="D14" i="1" s="1"/>
  <c r="AC187" i="3"/>
  <c r="AC189" i="3" s="1"/>
  <c r="C15" i="1" s="1"/>
  <c r="C14" i="1" s="1"/>
  <c r="J187" i="3"/>
  <c r="AN186" i="3" a="1"/>
  <c r="AN186" i="3" s="1"/>
  <c r="AM186" i="3"/>
  <c r="AK186" i="3"/>
  <c r="A186" i="3"/>
  <c r="AM185" i="3"/>
  <c r="AK185" i="3"/>
  <c r="A185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O162" i="3"/>
  <c r="A162" i="3"/>
  <c r="O161" i="3"/>
  <c r="A161" i="3"/>
  <c r="O160" i="3"/>
  <c r="A160" i="3"/>
  <c r="O159" i="3"/>
  <c r="A159" i="3"/>
  <c r="O158" i="3"/>
  <c r="A158" i="3"/>
  <c r="O157" i="3"/>
  <c r="A157" i="3"/>
  <c r="O156" i="3"/>
  <c r="A156" i="3"/>
  <c r="O155" i="3"/>
  <c r="A155" i="3"/>
  <c r="O154" i="3"/>
  <c r="A154" i="3"/>
  <c r="O153" i="3"/>
  <c r="A153" i="3"/>
  <c r="O152" i="3"/>
  <c r="A152" i="3"/>
  <c r="O151" i="3"/>
  <c r="A151" i="3"/>
  <c r="O150" i="3"/>
  <c r="A150" i="3"/>
  <c r="O149" i="3"/>
  <c r="A149" i="3"/>
  <c r="O148" i="3"/>
  <c r="A148" i="3"/>
  <c r="O147" i="3"/>
  <c r="A147" i="3"/>
  <c r="O146" i="3"/>
  <c r="A146" i="3"/>
  <c r="O145" i="3"/>
  <c r="A145" i="3"/>
  <c r="O144" i="3"/>
  <c r="A144" i="3"/>
  <c r="O143" i="3"/>
  <c r="A143" i="3"/>
  <c r="O142" i="3"/>
  <c r="A142" i="3"/>
  <c r="O141" i="3"/>
  <c r="A141" i="3"/>
  <c r="O140" i="3"/>
  <c r="A140" i="3"/>
  <c r="O139" i="3"/>
  <c r="A139" i="3"/>
  <c r="O138" i="3"/>
  <c r="A138" i="3"/>
  <c r="O137" i="3"/>
  <c r="A137" i="3"/>
  <c r="AE136" i="3"/>
  <c r="AE187" i="3" s="1"/>
  <c r="AE189" i="3" s="1"/>
  <c r="E15" i="1" s="1"/>
  <c r="O136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M12" i="3"/>
  <c r="A12" i="3"/>
  <c r="AM11" i="3"/>
  <c r="A11" i="3"/>
  <c r="AM10" i="3"/>
  <c r="A10" i="3"/>
  <c r="AM9" i="3"/>
  <c r="A9" i="3"/>
  <c r="AM8" i="3"/>
  <c r="A8" i="3"/>
  <c r="AN2" i="3" a="1"/>
  <c r="AN2" i="3" s="1"/>
  <c r="AM1" i="3" a="1"/>
  <c r="AN1" i="3" s="1"/>
  <c r="A28" i="2"/>
  <c r="AD27" i="2"/>
  <c r="A27" i="2"/>
  <c r="Y25" i="2"/>
  <c r="Z24" i="2"/>
  <c r="Y24" i="2"/>
  <c r="X24" i="2"/>
  <c r="X26" i="2" s="1"/>
  <c r="W24" i="2"/>
  <c r="W26" i="2" s="1"/>
  <c r="D9" i="1" s="1"/>
  <c r="V24" i="2"/>
  <c r="V26" i="2" s="1"/>
  <c r="C9" i="1" s="1"/>
  <c r="BJ23" i="2"/>
  <c r="BD23" i="2"/>
  <c r="BE23" i="2" s="1"/>
  <c r="BG23" i="2" s="1"/>
  <c r="BH23" i="2" s="1"/>
  <c r="BC23" i="2"/>
  <c r="BA23" i="2"/>
  <c r="AN23" i="2"/>
  <c r="AO23" i="2" s="1"/>
  <c r="AI28" i="2"/>
  <c r="AI27" i="2"/>
  <c r="AI26" i="2"/>
  <c r="AI24" i="2"/>
  <c r="AI23" i="2" a="1"/>
  <c r="AI25" i="2" s="1"/>
  <c r="AI23" i="2"/>
  <c r="AH23" i="2"/>
  <c r="AD23" i="2"/>
  <c r="AA23" i="2"/>
  <c r="A23" i="2"/>
  <c r="BJ22" i="2"/>
  <c r="BD22" i="2"/>
  <c r="BE22" i="2" s="1"/>
  <c r="BG22" i="2" s="1"/>
  <c r="BC22" i="2"/>
  <c r="BA22" i="2"/>
  <c r="AN22" i="2"/>
  <c r="AO22" i="2" s="1"/>
  <c r="AH22" i="2"/>
  <c r="AD22" i="2"/>
  <c r="AA22" i="2"/>
  <c r="A22" i="2"/>
  <c r="BJ21" i="2"/>
  <c r="BD21" i="2"/>
  <c r="BE21" i="2" s="1"/>
  <c r="BG21" i="2" s="1"/>
  <c r="BC21" i="2"/>
  <c r="BA21" i="2"/>
  <c r="AN21" i="2"/>
  <c r="AO21" i="2" s="1"/>
  <c r="AH21" i="2"/>
  <c r="AD21" i="2"/>
  <c r="AA21" i="2"/>
  <c r="A21" i="2"/>
  <c r="BJ20" i="2"/>
  <c r="BD20" i="2"/>
  <c r="BE20" i="2" s="1"/>
  <c r="BG20" i="2" s="1"/>
  <c r="BC20" i="2"/>
  <c r="BA20" i="2"/>
  <c r="AO20" i="2"/>
  <c r="AS20" i="2" s="1"/>
  <c r="AN20" i="2"/>
  <c r="AH20" i="2"/>
  <c r="AD20" i="2"/>
  <c r="AA20" i="2"/>
  <c r="A20" i="2"/>
  <c r="BJ19" i="2"/>
  <c r="BD19" i="2"/>
  <c r="BE19" i="2" s="1"/>
  <c r="BG19" i="2" s="1"/>
  <c r="BC19" i="2"/>
  <c r="BA19" i="2"/>
  <c r="AN19" i="2"/>
  <c r="AO19" i="2" s="1"/>
  <c r="AH19" i="2"/>
  <c r="AD19" i="2"/>
  <c r="AA19" i="2"/>
  <c r="A19" i="2"/>
  <c r="BJ18" i="2"/>
  <c r="BD18" i="2"/>
  <c r="BE18" i="2" s="1"/>
  <c r="BG18" i="2" s="1"/>
  <c r="BC18" i="2"/>
  <c r="BA18" i="2"/>
  <c r="AO18" i="2"/>
  <c r="AN18" i="2"/>
  <c r="AH18" i="2"/>
  <c r="AD18" i="2"/>
  <c r="AA18" i="2"/>
  <c r="A18" i="2"/>
  <c r="BJ17" i="2"/>
  <c r="BD17" i="2"/>
  <c r="BE17" i="2" s="1"/>
  <c r="BG17" i="2" s="1"/>
  <c r="BC17" i="2"/>
  <c r="BA17" i="2"/>
  <c r="AX17" i="2"/>
  <c r="AO17" i="2"/>
  <c r="AS17" i="2" s="1"/>
  <c r="AN17" i="2"/>
  <c r="AH17" i="2"/>
  <c r="AD17" i="2"/>
  <c r="AA17" i="2"/>
  <c r="A17" i="2"/>
  <c r="BJ16" i="2"/>
  <c r="BD16" i="2"/>
  <c r="BE16" i="2" s="1"/>
  <c r="BG16" i="2" s="1"/>
  <c r="BC16" i="2"/>
  <c r="BA16" i="2"/>
  <c r="AX16" i="2"/>
  <c r="AV16" i="2"/>
  <c r="AW16" i="2" s="1"/>
  <c r="AY16" i="2" s="1"/>
  <c r="AO16" i="2"/>
  <c r="AS16" i="2" s="1"/>
  <c r="AN16" i="2"/>
  <c r="AH16" i="2"/>
  <c r="AD16" i="2"/>
  <c r="AA16" i="2"/>
  <c r="A16" i="2"/>
  <c r="BJ15" i="2"/>
  <c r="BD15" i="2"/>
  <c r="BE15" i="2" s="1"/>
  <c r="BG15" i="2" s="1"/>
  <c r="BC15" i="2"/>
  <c r="BA15" i="2"/>
  <c r="AX15" i="2"/>
  <c r="AN15" i="2"/>
  <c r="AO15" i="2" s="1"/>
  <c r="AH15" i="2"/>
  <c r="AD15" i="2"/>
  <c r="AA15" i="2"/>
  <c r="A15" i="2"/>
  <c r="BJ14" i="2"/>
  <c r="BD14" i="2"/>
  <c r="BE14" i="2" s="1"/>
  <c r="BG14" i="2" s="1"/>
  <c r="BC14" i="2"/>
  <c r="BA14" i="2"/>
  <c r="AN14" i="2"/>
  <c r="AO14" i="2" s="1"/>
  <c r="AH14" i="2"/>
  <c r="AD14" i="2"/>
  <c r="AA14" i="2"/>
  <c r="A14" i="2"/>
  <c r="BJ13" i="2"/>
  <c r="BD13" i="2"/>
  <c r="BE13" i="2" s="1"/>
  <c r="BG13" i="2" s="1"/>
  <c r="BC13" i="2"/>
  <c r="BA13" i="2"/>
  <c r="AN13" i="2"/>
  <c r="AO13" i="2" s="1"/>
  <c r="AH13" i="2"/>
  <c r="AD13" i="2"/>
  <c r="AA13" i="2"/>
  <c r="A13" i="2"/>
  <c r="BJ12" i="2"/>
  <c r="BD12" i="2"/>
  <c r="BE12" i="2" s="1"/>
  <c r="BG12" i="2" s="1"/>
  <c r="BC12" i="2"/>
  <c r="BA12" i="2"/>
  <c r="AO12" i="2"/>
  <c r="AX12" i="2" s="1"/>
  <c r="AN12" i="2"/>
  <c r="AH12" i="2"/>
  <c r="AD12" i="2"/>
  <c r="AA12" i="2"/>
  <c r="A12" i="2"/>
  <c r="BJ11" i="2"/>
  <c r="BD11" i="2"/>
  <c r="BE11" i="2" s="1"/>
  <c r="BG11" i="2" s="1"/>
  <c r="BC11" i="2"/>
  <c r="BA11" i="2"/>
  <c r="AN11" i="2"/>
  <c r="AO11" i="2" s="1"/>
  <c r="AH11" i="2"/>
  <c r="AD11" i="2"/>
  <c r="AA11" i="2"/>
  <c r="A11" i="2"/>
  <c r="BJ10" i="2"/>
  <c r="BD10" i="2"/>
  <c r="BE10" i="2" s="1"/>
  <c r="BG10" i="2" s="1"/>
  <c r="BC10" i="2"/>
  <c r="BA10" i="2"/>
  <c r="AN10" i="2"/>
  <c r="AO10" i="2" s="1"/>
  <c r="AH10" i="2"/>
  <c r="AD10" i="2"/>
  <c r="AA10" i="2"/>
  <c r="A10" i="2"/>
  <c r="BJ9" i="2"/>
  <c r="BD9" i="2"/>
  <c r="BE9" i="2" s="1"/>
  <c r="BG9" i="2" s="1"/>
  <c r="BC9" i="2"/>
  <c r="BA9" i="2"/>
  <c r="AN9" i="2"/>
  <c r="AO9" i="2" s="1"/>
  <c r="AH9" i="2"/>
  <c r="AD9" i="2"/>
  <c r="AA9" i="2"/>
  <c r="A9" i="2"/>
  <c r="BJ8" i="2"/>
  <c r="BD8" i="2"/>
  <c r="BE8" i="2" s="1"/>
  <c r="BG8" i="2" s="1"/>
  <c r="BC8" i="2"/>
  <c r="BA8" i="2"/>
  <c r="AO8" i="2"/>
  <c r="AN8" i="2"/>
  <c r="AH8" i="2"/>
  <c r="AD8" i="2"/>
  <c r="AA8" i="2"/>
  <c r="A8" i="2"/>
  <c r="A5" i="2"/>
  <c r="A3" i="2"/>
  <c r="AI7" i="2"/>
  <c r="AI2" i="2" a="1"/>
  <c r="AI6" i="2" s="1"/>
  <c r="AI1" i="2"/>
  <c r="AH1" i="2" a="1"/>
  <c r="AH1" i="2"/>
  <c r="A24" i="1"/>
  <c r="K23" i="1"/>
  <c r="A23" i="1"/>
  <c r="I20" i="1"/>
  <c r="H20" i="1"/>
  <c r="G20" i="1"/>
  <c r="F20" i="1"/>
  <c r="E20" i="1"/>
  <c r="L20" i="1" s="1"/>
  <c r="D20" i="1"/>
  <c r="C20" i="1"/>
  <c r="I19" i="1"/>
  <c r="H19" i="1" s="1"/>
  <c r="F19" i="1"/>
  <c r="M19" i="1" s="1"/>
  <c r="E19" i="1"/>
  <c r="L19" i="1" s="1"/>
  <c r="D19" i="1"/>
  <c r="C19" i="1"/>
  <c r="G17" i="1"/>
  <c r="E17" i="1"/>
  <c r="L17" i="1" s="1"/>
  <c r="D17" i="1"/>
  <c r="G16" i="1"/>
  <c r="E16" i="1"/>
  <c r="L16" i="1" s="1"/>
  <c r="G15" i="1"/>
  <c r="I12" i="1"/>
  <c r="H12" i="1"/>
  <c r="G12" i="1"/>
  <c r="F12" i="1"/>
  <c r="E12" i="1"/>
  <c r="L12" i="1" s="1"/>
  <c r="D12" i="1"/>
  <c r="C12" i="1"/>
  <c r="I11" i="1"/>
  <c r="H11" i="1"/>
  <c r="G11" i="1"/>
  <c r="F11" i="1"/>
  <c r="E11" i="1"/>
  <c r="L11" i="1" s="1"/>
  <c r="D11" i="1"/>
  <c r="C11" i="1"/>
  <c r="I10" i="1"/>
  <c r="H10" i="1"/>
  <c r="G10" i="1"/>
  <c r="F10" i="1"/>
  <c r="E10" i="1"/>
  <c r="L10" i="1" s="1"/>
  <c r="D10" i="1"/>
  <c r="C10" i="1"/>
  <c r="G9" i="1"/>
  <c r="E9" i="1"/>
  <c r="K11" i="1" l="1"/>
  <c r="M12" i="1"/>
  <c r="M11" i="1"/>
  <c r="AH187" i="3"/>
  <c r="AH189" i="3" s="1"/>
  <c r="J19" i="1"/>
  <c r="M10" i="1"/>
  <c r="J10" i="1"/>
  <c r="AA20" i="4"/>
  <c r="AC20" i="4" s="1"/>
  <c r="BH22" i="2"/>
  <c r="AB22" i="2"/>
  <c r="AC22" i="2" s="1"/>
  <c r="AB21" i="5"/>
  <c r="BL21" i="5"/>
  <c r="AA19" i="4"/>
  <c r="AC19" i="4" s="1"/>
  <c r="BD19" i="4"/>
  <c r="D8" i="1"/>
  <c r="AA21" i="4"/>
  <c r="AC21" i="4" s="1"/>
  <c r="K10" i="1"/>
  <c r="M20" i="1"/>
  <c r="J11" i="1"/>
  <c r="K19" i="1"/>
  <c r="C8" i="1"/>
  <c r="C22" i="1" s="1"/>
  <c r="G14" i="1"/>
  <c r="AF189" i="3"/>
  <c r="AK189" i="3" s="1"/>
  <c r="BH12" i="2"/>
  <c r="AB12" i="2"/>
  <c r="AC12" i="2" s="1"/>
  <c r="AA11" i="4"/>
  <c r="AC11" i="4" s="1"/>
  <c r="BD11" i="4"/>
  <c r="AB14" i="2"/>
  <c r="AC14" i="2" s="1"/>
  <c r="BH14" i="2"/>
  <c r="BL8" i="5"/>
  <c r="AB8" i="5"/>
  <c r="BL18" i="5"/>
  <c r="AB18" i="5"/>
  <c r="AB11" i="2"/>
  <c r="AC11" i="2" s="1"/>
  <c r="BH11" i="2"/>
  <c r="AA10" i="4"/>
  <c r="AC10" i="4" s="1"/>
  <c r="BD10" i="4"/>
  <c r="BB10" i="5"/>
  <c r="AZ10" i="5"/>
  <c r="AB15" i="2"/>
  <c r="AC15" i="2" s="1"/>
  <c r="BH15" i="2"/>
  <c r="AB9" i="5"/>
  <c r="BL9" i="5"/>
  <c r="BL12" i="5"/>
  <c r="AB12" i="5"/>
  <c r="BH8" i="2"/>
  <c r="AB8" i="2"/>
  <c r="AC8" i="2" s="1"/>
  <c r="D22" i="1"/>
  <c r="AX21" i="2"/>
  <c r="AS21" i="2"/>
  <c r="AW17" i="2"/>
  <c r="AY17" i="2" s="1"/>
  <c r="AV17" i="2"/>
  <c r="AX22" i="2"/>
  <c r="AS22" i="2"/>
  <c r="AW22" i="2" s="1"/>
  <c r="AY22" i="2" s="1"/>
  <c r="AV22" i="2"/>
  <c r="AA23" i="4"/>
  <c r="AC23" i="4" s="1"/>
  <c r="BD23" i="4"/>
  <c r="BH16" i="2"/>
  <c r="AB16" i="2"/>
  <c r="AC16" i="2" s="1"/>
  <c r="AB10" i="2"/>
  <c r="AC10" i="2" s="1"/>
  <c r="BH10" i="2"/>
  <c r="BD9" i="4"/>
  <c r="AA9" i="4"/>
  <c r="AC9" i="4" s="1"/>
  <c r="BD12" i="4"/>
  <c r="AA12" i="4"/>
  <c r="AC12" i="4" s="1"/>
  <c r="AB13" i="5"/>
  <c r="BL13" i="5"/>
  <c r="AT11" i="5"/>
  <c r="BL17" i="5"/>
  <c r="AX14" i="2"/>
  <c r="AK187" i="3"/>
  <c r="AW11" i="5"/>
  <c r="AB18" i="2"/>
  <c r="AC18" i="2" s="1"/>
  <c r="BH18" i="2"/>
  <c r="AX11" i="5"/>
  <c r="AV14" i="2"/>
  <c r="AW14" i="2" s="1"/>
  <c r="AY14" i="2" s="1"/>
  <c r="Y26" i="5"/>
  <c r="AA24" i="2"/>
  <c r="AA26" i="2" s="1"/>
  <c r="H9" i="1" s="1"/>
  <c r="AS13" i="2"/>
  <c r="AV13" i="2" s="1"/>
  <c r="AW13" i="2" s="1"/>
  <c r="AY13" i="2" s="1"/>
  <c r="AT23" i="5"/>
  <c r="AW23" i="5" s="1"/>
  <c r="AX23" i="5" s="1"/>
  <c r="AX13" i="2"/>
  <c r="AV20" i="2"/>
  <c r="AW20" i="2" s="1"/>
  <c r="AY20" i="2" s="1"/>
  <c r="AB14" i="5"/>
  <c r="AY20" i="5"/>
  <c r="AD24" i="5"/>
  <c r="G8" i="1"/>
  <c r="AW8" i="2"/>
  <c r="BH9" i="2"/>
  <c r="AB9" i="2"/>
  <c r="AC9" i="2" s="1"/>
  <c r="AS19" i="2"/>
  <c r="AW19" i="2" s="1"/>
  <c r="AY19" i="2" s="1"/>
  <c r="AV19" i="2"/>
  <c r="AX20" i="2"/>
  <c r="AS23" i="2"/>
  <c r="AV23" i="2" s="1"/>
  <c r="AN190" i="3"/>
  <c r="AN191" i="3"/>
  <c r="AN189" i="3"/>
  <c r="AN188" i="3"/>
  <c r="AA17" i="4"/>
  <c r="AC17" i="4" s="1"/>
  <c r="BD17" i="4"/>
  <c r="AA22" i="4"/>
  <c r="AC22" i="4" s="1"/>
  <c r="BL10" i="5"/>
  <c r="AB10" i="5"/>
  <c r="AB11" i="5"/>
  <c r="BL11" i="5"/>
  <c r="AW19" i="5"/>
  <c r="AY23" i="5"/>
  <c r="AX19" i="2"/>
  <c r="AX23" i="2"/>
  <c r="AM1" i="3"/>
  <c r="AN187" i="3"/>
  <c r="Z24" i="4"/>
  <c r="Z26" i="4" s="1"/>
  <c r="H16" i="1" s="1"/>
  <c r="J16" i="1" s="1"/>
  <c r="AQ17" i="5"/>
  <c r="AY17" i="5" s="1"/>
  <c r="AX19" i="5"/>
  <c r="AX10" i="2"/>
  <c r="AV10" i="2"/>
  <c r="AW10" i="2" s="1"/>
  <c r="AY10" i="2" s="1"/>
  <c r="AS10" i="2"/>
  <c r="J12" i="1"/>
  <c r="AS14" i="2"/>
  <c r="AW16" i="5"/>
  <c r="AG28" i="4"/>
  <c r="AG27" i="4"/>
  <c r="AG26" i="4"/>
  <c r="AG25" i="4"/>
  <c r="AG24" i="4"/>
  <c r="AX16" i="5"/>
  <c r="BH20" i="2"/>
  <c r="AB20" i="2"/>
  <c r="AC20" i="2" s="1"/>
  <c r="AT15" i="5"/>
  <c r="AX15" i="5" s="1"/>
  <c r="AY16" i="5"/>
  <c r="BL20" i="5"/>
  <c r="AB20" i="5"/>
  <c r="AT22" i="5"/>
  <c r="AY22" i="5"/>
  <c r="AW22" i="5"/>
  <c r="AX22" i="5" s="1"/>
  <c r="K12" i="1"/>
  <c r="AQ21" i="5"/>
  <c r="AY21" i="5" s="1"/>
  <c r="L9" i="1"/>
  <c r="E8" i="1"/>
  <c r="AB19" i="2"/>
  <c r="AC19" i="2" s="1"/>
  <c r="BH19" i="2"/>
  <c r="AW15" i="5"/>
  <c r="AT8" i="5"/>
  <c r="AY8" i="5"/>
  <c r="AW8" i="5"/>
  <c r="AX8" i="5" s="1"/>
  <c r="AB15" i="5"/>
  <c r="BL15" i="5"/>
  <c r="AX9" i="2"/>
  <c r="AS9" i="2"/>
  <c r="AV9" i="2"/>
  <c r="AW9" i="2" s="1"/>
  <c r="AY9" i="2" s="1"/>
  <c r="E14" i="1"/>
  <c r="AW20" i="5"/>
  <c r="AX20" i="5" s="1"/>
  <c r="AY19" i="5"/>
  <c r="BH13" i="2"/>
  <c r="AB13" i="2"/>
  <c r="AC13" i="2" s="1"/>
  <c r="AY13" i="5"/>
  <c r="AQ13" i="5"/>
  <c r="AX18" i="2"/>
  <c r="AS18" i="2"/>
  <c r="AV18" i="2" s="1"/>
  <c r="AB23" i="2"/>
  <c r="AC23" i="2" s="1"/>
  <c r="BD8" i="4"/>
  <c r="AA8" i="4"/>
  <c r="AC8" i="4" s="1"/>
  <c r="BD15" i="4"/>
  <c r="AA15" i="4"/>
  <c r="AC15" i="4" s="1"/>
  <c r="AT12" i="5"/>
  <c r="AW12" i="5" s="1"/>
  <c r="AY12" i="5"/>
  <c r="AX12" i="5"/>
  <c r="AB19" i="5"/>
  <c r="BL19" i="5"/>
  <c r="AB22" i="5"/>
  <c r="AB23" i="5"/>
  <c r="BL23" i="5"/>
  <c r="J20" i="1"/>
  <c r="AN6" i="3"/>
  <c r="AN7" i="3"/>
  <c r="K20" i="1"/>
  <c r="AS8" i="2"/>
  <c r="BH17" i="2"/>
  <c r="AB17" i="2"/>
  <c r="AC17" i="2" s="1"/>
  <c r="Y26" i="2"/>
  <c r="AN3" i="3"/>
  <c r="AI2" i="2"/>
  <c r="AV8" i="2"/>
  <c r="AN4" i="3"/>
  <c r="AA14" i="4"/>
  <c r="AC14" i="4" s="1"/>
  <c r="AI3" i="2"/>
  <c r="AX8" i="2"/>
  <c r="AS11" i="2"/>
  <c r="AS12" i="2"/>
  <c r="BH21" i="2"/>
  <c r="AB21" i="2"/>
  <c r="AC21" i="2" s="1"/>
  <c r="BD16" i="4"/>
  <c r="AA18" i="4"/>
  <c r="AC18" i="4" s="1"/>
  <c r="BD18" i="4"/>
  <c r="AT9" i="5"/>
  <c r="AX9" i="5" s="1"/>
  <c r="AI4" i="2"/>
  <c r="AX11" i="2"/>
  <c r="AV12" i="2"/>
  <c r="AW12" i="2" s="1"/>
  <c r="AY12" i="2" s="1"/>
  <c r="AD24" i="2"/>
  <c r="AW9" i="5"/>
  <c r="AX18" i="5"/>
  <c r="AG26" i="5"/>
  <c r="AW14" i="5"/>
  <c r="AB16" i="5"/>
  <c r="AY18" i="5"/>
  <c r="AN5" i="3"/>
  <c r="AI5" i="2"/>
  <c r="AS15" i="2"/>
  <c r="AW15" i="2" s="1"/>
  <c r="AY15" i="2" s="1"/>
  <c r="AV15" i="2"/>
  <c r="AX14" i="5"/>
  <c r="AG2" i="5"/>
  <c r="AA13" i="4"/>
  <c r="AC13" i="4" s="1"/>
  <c r="AG3" i="5"/>
  <c r="H15" i="1" l="1"/>
  <c r="J15" i="1" s="1"/>
  <c r="L15" i="1" s="1"/>
  <c r="D8" i="7"/>
  <c r="AJ187" i="3"/>
  <c r="AJ189" i="3" s="1"/>
  <c r="F8" i="7" s="1"/>
  <c r="AI187" i="3"/>
  <c r="AI189" i="3" s="1"/>
  <c r="E8" i="7" s="1"/>
  <c r="G22" i="1"/>
  <c r="F15" i="1"/>
  <c r="BB23" i="5"/>
  <c r="AZ23" i="5"/>
  <c r="BB9" i="5"/>
  <c r="AZ9" i="5"/>
  <c r="BB20" i="5"/>
  <c r="AZ20" i="5"/>
  <c r="AW21" i="2"/>
  <c r="AY21" i="2" s="1"/>
  <c r="BB8" i="5"/>
  <c r="AZ8" i="5"/>
  <c r="BB15" i="5"/>
  <c r="AZ15" i="5"/>
  <c r="BB22" i="5"/>
  <c r="AZ22" i="5"/>
  <c r="AY8" i="2"/>
  <c r="AV21" i="2"/>
  <c r="BB19" i="5"/>
  <c r="AZ19" i="5"/>
  <c r="AZ14" i="5"/>
  <c r="BB14" i="5"/>
  <c r="AZ18" i="5"/>
  <c r="BB18" i="5"/>
  <c r="AV11" i="2"/>
  <c r="AW11" i="2" s="1"/>
  <c r="AY11" i="2" s="1"/>
  <c r="BB11" i="5"/>
  <c r="AZ11" i="5"/>
  <c r="BB12" i="5"/>
  <c r="AZ12" i="5"/>
  <c r="AC24" i="2"/>
  <c r="AC26" i="2" s="1"/>
  <c r="I9" i="1" s="1"/>
  <c r="AD26" i="2"/>
  <c r="F9" i="1"/>
  <c r="AC24" i="4"/>
  <c r="AC26" i="4" s="1"/>
  <c r="I16" i="1" s="1"/>
  <c r="AW23" i="2"/>
  <c r="AY23" i="2" s="1"/>
  <c r="BB16" i="5"/>
  <c r="AZ16" i="5"/>
  <c r="E22" i="1"/>
  <c r="L8" i="1"/>
  <c r="AW17" i="5"/>
  <c r="AX17" i="5" s="1"/>
  <c r="AT17" i="5"/>
  <c r="AT21" i="5"/>
  <c r="AW18" i="2"/>
  <c r="AY18" i="2" s="1"/>
  <c r="H8" i="1"/>
  <c r="J9" i="1"/>
  <c r="AA10" i="5"/>
  <c r="AC10" i="5" s="1"/>
  <c r="BC10" i="5"/>
  <c r="AT13" i="5"/>
  <c r="AW13" i="5" s="1"/>
  <c r="AX13" i="5" s="1"/>
  <c r="AD26" i="5"/>
  <c r="F17" i="1"/>
  <c r="M17" i="1" s="1"/>
  <c r="I15" i="1" l="1"/>
  <c r="G9" i="6"/>
  <c r="G8" i="6" s="1"/>
  <c r="G10" i="6" s="1"/>
  <c r="F7" i="7"/>
  <c r="F9" i="7" s="1"/>
  <c r="E9" i="6"/>
  <c r="E8" i="6" s="1"/>
  <c r="E10" i="6" s="1"/>
  <c r="D7" i="7"/>
  <c r="D9" i="7" s="1"/>
  <c r="F9" i="6"/>
  <c r="F8" i="6" s="1"/>
  <c r="F10" i="6" s="1"/>
  <c r="E7" i="7"/>
  <c r="E9" i="7" s="1"/>
  <c r="K15" i="1"/>
  <c r="M15" i="1"/>
  <c r="BB13" i="5"/>
  <c r="AZ13" i="5"/>
  <c r="BB17" i="5"/>
  <c r="AZ17" i="5"/>
  <c r="AW21" i="5"/>
  <c r="AX21" i="5" s="1"/>
  <c r="M9" i="1"/>
  <c r="F8" i="1"/>
  <c r="BC8" i="5"/>
  <c r="AA8" i="5"/>
  <c r="I8" i="1"/>
  <c r="K9" i="1"/>
  <c r="AA12" i="5"/>
  <c r="AC12" i="5" s="1"/>
  <c r="BC12" i="5"/>
  <c r="AA14" i="5"/>
  <c r="AC14" i="5" s="1"/>
  <c r="BC14" i="5"/>
  <c r="AA20" i="5"/>
  <c r="AC20" i="5" s="1"/>
  <c r="BC20" i="5"/>
  <c r="K16" i="1"/>
  <c r="BC11" i="5"/>
  <c r="AA11" i="5"/>
  <c r="AC11" i="5" s="1"/>
  <c r="AA16" i="5"/>
  <c r="AC16" i="5" s="1"/>
  <c r="BC16" i="5"/>
  <c r="BC22" i="5"/>
  <c r="AA22" i="5"/>
  <c r="AC22" i="5" s="1"/>
  <c r="J8" i="1"/>
  <c r="BC15" i="5"/>
  <c r="AA15" i="5"/>
  <c r="AC15" i="5" s="1"/>
  <c r="BC18" i="5"/>
  <c r="AA18" i="5"/>
  <c r="AC18" i="5" s="1"/>
  <c r="BC19" i="5"/>
  <c r="AA19" i="5"/>
  <c r="AC19" i="5" s="1"/>
  <c r="BC9" i="5"/>
  <c r="AA9" i="5"/>
  <c r="AC9" i="5" s="1"/>
  <c r="AA23" i="5"/>
  <c r="AC23" i="5" s="1"/>
  <c r="BC23" i="5"/>
  <c r="F14" i="1"/>
  <c r="BB21" i="5" l="1"/>
  <c r="AZ21" i="5"/>
  <c r="F22" i="1"/>
  <c r="M8" i="1"/>
  <c r="K8" i="1"/>
  <c r="AC8" i="5"/>
  <c r="BC17" i="5"/>
  <c r="AA17" i="5"/>
  <c r="AC17" i="5" s="1"/>
  <c r="BC13" i="5"/>
  <c r="AA13" i="5"/>
  <c r="AC13" i="5" s="1"/>
  <c r="BC21" i="5" l="1"/>
  <c r="AA21" i="5"/>
  <c r="AC21" i="5" s="1"/>
  <c r="AC24" i="5" s="1"/>
  <c r="AC26" i="5" s="1"/>
  <c r="I17" i="1" s="1"/>
  <c r="K17" i="1" l="1"/>
  <c r="I14" i="1"/>
  <c r="AA24" i="5"/>
  <c r="AA26" i="5" s="1"/>
  <c r="H17" i="1" s="1"/>
  <c r="J17" i="1" l="1"/>
  <c r="H14" i="1"/>
  <c r="K14" i="1"/>
  <c r="M14" i="1" s="1"/>
  <c r="I22" i="1"/>
  <c r="K22" i="1" s="1"/>
  <c r="M22" i="1" s="1"/>
  <c r="J14" i="1" l="1"/>
  <c r="L14" i="1" s="1"/>
  <c r="H22" i="1"/>
  <c r="J22" i="1" s="1"/>
  <c r="L22" i="1" s="1"/>
</calcChain>
</file>

<file path=xl/sharedStrings.xml><?xml version="1.0" encoding="utf-8"?>
<sst xmlns="http://schemas.openxmlformats.org/spreadsheetml/2006/main" count="2932" uniqueCount="465">
  <si>
    <r>
      <rPr>
        <sz val="10"/>
        <color theme="10"/>
        <rFont val="宋体"/>
        <family val="3"/>
        <charset val="134"/>
      </rPr>
      <t>返回</t>
    </r>
  </si>
  <si>
    <r>
      <rPr>
        <sz val="10"/>
        <color theme="10"/>
        <rFont val="宋体"/>
        <family val="3"/>
        <charset val="134"/>
      </rPr>
      <t>返回分类汇总</t>
    </r>
  </si>
  <si>
    <r>
      <rPr>
        <b/>
        <sz val="18"/>
        <rFont val="黑体"/>
        <family val="3"/>
        <charset val="134"/>
      </rPr>
      <t>固定资产评估汇总表</t>
    </r>
  </si>
  <si>
    <t>评估基准日：2022年12月31日</t>
  </si>
  <si>
    <r>
      <rPr>
        <sz val="10"/>
        <rFont val="宋体"/>
        <family val="3"/>
        <charset val="134"/>
      </rPr>
      <t>表</t>
    </r>
    <r>
      <rPr>
        <sz val="10"/>
        <rFont val="Arial Narrow"/>
        <family val="2"/>
      </rPr>
      <t>4-10</t>
    </r>
  </si>
  <si>
    <r>
      <rPr>
        <sz val="10"/>
        <rFont val="微软雅黑"/>
        <family val="2"/>
        <charset val="134"/>
      </rPr>
      <t>产权持有单位：</t>
    </r>
    <r>
      <rPr>
        <sz val="10"/>
        <rFont val="Arial Narrow"/>
        <family val="2"/>
      </rPr>
      <t>××</t>
    </r>
    <r>
      <rPr>
        <sz val="10"/>
        <rFont val="微软雅黑"/>
        <family val="2"/>
        <charset val="134"/>
      </rPr>
      <t>股份有限公司</t>
    </r>
  </si>
  <si>
    <r>
      <rPr>
        <sz val="10"/>
        <rFont val="宋体"/>
        <family val="3"/>
        <charset val="134"/>
      </rPr>
      <t>金额单位：人民币元</t>
    </r>
  </si>
  <si>
    <r>
      <rPr>
        <b/>
        <sz val="10"/>
        <rFont val="宋体"/>
        <family val="3"/>
        <charset val="134"/>
      </rPr>
      <t>编号</t>
    </r>
  </si>
  <si>
    <r>
      <rPr>
        <b/>
        <sz val="10"/>
        <rFont val="宋体"/>
        <family val="3"/>
        <charset val="134"/>
      </rPr>
      <t>科目名称</t>
    </r>
  </si>
  <si>
    <r>
      <rPr>
        <b/>
        <sz val="10"/>
        <rFont val="宋体"/>
        <family val="3"/>
        <charset val="134"/>
      </rPr>
      <t>未审金额</t>
    </r>
  </si>
  <si>
    <r>
      <rPr>
        <b/>
        <sz val="10"/>
        <rFont val="宋体"/>
        <family val="3"/>
        <charset val="134"/>
      </rPr>
      <t>账面价值</t>
    </r>
  </si>
  <si>
    <r>
      <rPr>
        <b/>
        <sz val="10"/>
        <rFont val="宋体"/>
        <family val="3"/>
        <charset val="134"/>
      </rPr>
      <t>计提减值准备金额</t>
    </r>
  </si>
  <si>
    <r>
      <rPr>
        <b/>
        <sz val="10"/>
        <rFont val="宋体"/>
        <family val="3"/>
        <charset val="134"/>
      </rPr>
      <t>评估价值</t>
    </r>
  </si>
  <si>
    <r>
      <rPr>
        <b/>
        <sz val="10"/>
        <rFont val="宋体"/>
        <family val="3"/>
        <charset val="134"/>
      </rPr>
      <t>增值额</t>
    </r>
  </si>
  <si>
    <r>
      <rPr>
        <b/>
        <sz val="10"/>
        <rFont val="宋体"/>
        <family val="3"/>
        <charset val="134"/>
      </rPr>
      <t>增值率</t>
    </r>
    <r>
      <rPr>
        <b/>
        <sz val="10"/>
        <rFont val="Arial Narrow"/>
        <family val="2"/>
      </rPr>
      <t>%</t>
    </r>
  </si>
  <si>
    <t>原值</t>
  </si>
  <si>
    <t>净值</t>
  </si>
  <si>
    <r>
      <rPr>
        <b/>
        <sz val="10"/>
        <rFont val="宋体"/>
        <family val="3"/>
        <charset val="134"/>
      </rPr>
      <t>原值</t>
    </r>
  </si>
  <si>
    <r>
      <rPr>
        <b/>
        <sz val="10"/>
        <rFont val="宋体"/>
        <family val="3"/>
        <charset val="134"/>
      </rPr>
      <t>净值</t>
    </r>
  </si>
  <si>
    <r>
      <rPr>
        <sz val="10"/>
        <color indexed="8"/>
        <rFont val="宋体"/>
        <family val="3"/>
        <charset val="134"/>
      </rPr>
      <t>房屋建筑物类合计</t>
    </r>
  </si>
  <si>
    <t>4-10-1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</si>
  <si>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房屋建筑物</t>
    </r>
  </si>
  <si>
    <t>4-10-2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</si>
  <si>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构筑物及其他辅助设施</t>
    </r>
  </si>
  <si>
    <t>4-10-3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</si>
  <si>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管道及沟槽</t>
    </r>
  </si>
  <si>
    <t>4-10-4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</si>
  <si>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井巷工程</t>
    </r>
  </si>
  <si>
    <r>
      <rPr>
        <sz val="10"/>
        <rFont val="宋体"/>
        <family val="3"/>
        <charset val="134"/>
      </rPr>
      <t>设备类合计</t>
    </r>
  </si>
  <si>
    <t>4-10-5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</si>
  <si>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机器设备</t>
    </r>
  </si>
  <si>
    <t>4-10-6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</si>
  <si>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车辆</t>
    </r>
  </si>
  <si>
    <t>4-10-7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</si>
  <si>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-</t>
    </r>
    <r>
      <rPr>
        <sz val="10"/>
        <rFont val="宋体"/>
        <family val="3"/>
        <charset val="134"/>
      </rPr>
      <t>电子设备</t>
    </r>
  </si>
  <si>
    <t>4-10-8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</si>
  <si>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—</t>
    </r>
    <r>
      <rPr>
        <sz val="10"/>
        <rFont val="宋体"/>
        <family val="3"/>
        <charset val="134"/>
      </rPr>
      <t>土地</t>
    </r>
  </si>
  <si>
    <t>4-10-9</t>
  </si>
  <si>
    <r>
      <rPr>
        <sz val="10"/>
        <rFont val="宋体"/>
        <family val="3"/>
        <charset val="134"/>
      </rPr>
      <t>固定资产</t>
    </r>
    <r>
      <rPr>
        <sz val="10"/>
        <rFont val="Times New Roman"/>
        <family val="1"/>
      </rPr>
      <t>—</t>
    </r>
    <r>
      <rPr>
        <sz val="10"/>
        <rFont val="宋体"/>
        <family val="3"/>
        <charset val="134"/>
      </rPr>
      <t>船舶</t>
    </r>
  </si>
  <si>
    <r>
      <rPr>
        <b/>
        <sz val="10"/>
        <color indexed="8"/>
        <rFont val="宋体"/>
        <family val="3"/>
        <charset val="134"/>
      </rPr>
      <t>固定资产合计</t>
    </r>
  </si>
  <si>
    <t>&lt;END&gt;</t>
  </si>
  <si>
    <r>
      <rPr>
        <sz val="10"/>
        <rFont val="宋体"/>
        <family val="3"/>
        <charset val="134"/>
      </rPr>
      <t>打印边界</t>
    </r>
  </si>
  <si>
    <r>
      <rPr>
        <b/>
        <sz val="18"/>
        <rFont val="黑体"/>
        <family val="3"/>
        <charset val="134"/>
      </rPr>
      <t>固定资产</t>
    </r>
    <r>
      <rPr>
        <b/>
        <sz val="18"/>
        <rFont val="Arial Narrow"/>
        <family val="2"/>
      </rPr>
      <t>—</t>
    </r>
    <r>
      <rPr>
        <b/>
        <sz val="18"/>
        <rFont val="黑体"/>
        <family val="3"/>
        <charset val="134"/>
      </rPr>
      <t>房屋建筑物评估明细表</t>
    </r>
  </si>
  <si>
    <t>成本法</t>
  </si>
  <si>
    <t>市场法</t>
  </si>
  <si>
    <t>收益法</t>
  </si>
  <si>
    <r>
      <rPr>
        <sz val="10"/>
        <rFont val="宋体"/>
        <family val="3"/>
        <charset val="134"/>
      </rPr>
      <t>表</t>
    </r>
    <r>
      <rPr>
        <sz val="10"/>
        <rFont val="Arial Narrow"/>
        <family val="2"/>
      </rPr>
      <t>4-10-1</t>
    </r>
  </si>
  <si>
    <t>重置全价</t>
  </si>
  <si>
    <t>成新率</t>
  </si>
  <si>
    <r>
      <rPr>
        <b/>
        <sz val="10"/>
        <rFont val="宋体"/>
        <family val="3"/>
        <charset val="134"/>
      </rPr>
      <t>序号</t>
    </r>
  </si>
  <si>
    <r>
      <rPr>
        <b/>
        <sz val="10"/>
        <rFont val="宋体"/>
        <family val="3"/>
        <charset val="134"/>
      </rPr>
      <t>权证编号</t>
    </r>
  </si>
  <si>
    <r>
      <rPr>
        <b/>
        <sz val="10"/>
        <rFont val="宋体"/>
        <family val="3"/>
        <charset val="134"/>
      </rPr>
      <t>建筑物名称</t>
    </r>
  </si>
  <si>
    <t>位置</t>
  </si>
  <si>
    <r>
      <rPr>
        <b/>
        <sz val="10"/>
        <rFont val="宋体"/>
        <family val="3"/>
        <charset val="134"/>
      </rPr>
      <t>结构</t>
    </r>
  </si>
  <si>
    <r>
      <rPr>
        <b/>
        <sz val="10"/>
        <rFont val="宋体"/>
        <family val="3"/>
        <charset val="134"/>
      </rPr>
      <t>建成年月</t>
    </r>
  </si>
  <si>
    <t>建筑面积（㎡）</t>
  </si>
  <si>
    <r>
      <rPr>
        <b/>
        <sz val="10"/>
        <rFont val="宋体"/>
        <family val="3"/>
        <charset val="134"/>
      </rPr>
      <t>装修</t>
    </r>
  </si>
  <si>
    <r>
      <rPr>
        <b/>
        <sz val="10"/>
        <rFont val="宋体"/>
        <family val="3"/>
        <charset val="134"/>
      </rPr>
      <t>层数</t>
    </r>
  </si>
  <si>
    <r>
      <rPr>
        <b/>
        <sz val="10"/>
        <rFont val="宋体"/>
        <family val="3"/>
        <charset val="134"/>
      </rPr>
      <t>层高</t>
    </r>
  </si>
  <si>
    <r>
      <rPr>
        <b/>
        <sz val="10"/>
        <rFont val="宋体"/>
        <family val="3"/>
        <charset val="134"/>
      </rPr>
      <t>跨度（</t>
    </r>
    <r>
      <rPr>
        <b/>
        <sz val="10"/>
        <rFont val="Arial Narrow"/>
        <family val="2"/>
      </rPr>
      <t>m</t>
    </r>
    <r>
      <rPr>
        <b/>
        <sz val="10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</si>
  <si>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跨数</t>
    </r>
  </si>
  <si>
    <r>
      <rPr>
        <b/>
        <sz val="10"/>
        <rFont val="宋体"/>
        <family val="3"/>
        <charset val="134"/>
      </rPr>
      <t>柱距（</t>
    </r>
    <r>
      <rPr>
        <b/>
        <sz val="10"/>
        <rFont val="Arial Narrow"/>
        <family val="2"/>
      </rPr>
      <t>m</t>
    </r>
    <r>
      <rPr>
        <b/>
        <sz val="10"/>
        <rFont val="宋体"/>
        <family val="3"/>
        <charset val="134"/>
      </rPr>
      <t>）</t>
    </r>
  </si>
  <si>
    <r>
      <rPr>
        <b/>
        <sz val="10"/>
        <rFont val="宋体"/>
        <family val="3"/>
        <charset val="134"/>
      </rPr>
      <t>基础</t>
    </r>
  </si>
  <si>
    <r>
      <rPr>
        <b/>
        <sz val="10"/>
        <rFont val="宋体"/>
        <family val="3"/>
        <charset val="134"/>
      </rPr>
      <t>起重设备</t>
    </r>
  </si>
  <si>
    <r>
      <rPr>
        <b/>
        <sz val="10"/>
        <rFont val="宋体"/>
        <family val="3"/>
        <charset val="134"/>
      </rPr>
      <t>电梯</t>
    </r>
  </si>
  <si>
    <r>
      <rPr>
        <b/>
        <sz val="10"/>
        <rFont val="宋体"/>
        <family val="3"/>
        <charset val="134"/>
      </rPr>
      <t>对应土地证号</t>
    </r>
  </si>
  <si>
    <t>宗地面积（㎡）</t>
  </si>
  <si>
    <r>
      <rPr>
        <b/>
        <sz val="10"/>
        <rFont val="宋体"/>
        <family val="3"/>
        <charset val="134"/>
      </rPr>
      <t>宗地性质</t>
    </r>
  </si>
  <si>
    <r>
      <rPr>
        <b/>
        <sz val="10"/>
        <rFont val="宋体"/>
        <family val="3"/>
        <charset val="134"/>
      </rPr>
      <t>他项权利</t>
    </r>
  </si>
  <si>
    <r>
      <rPr>
        <b/>
        <sz val="10"/>
        <rFont val="宋体"/>
        <family val="3"/>
        <charset val="134"/>
      </rPr>
      <t>成本单价（元</t>
    </r>
    <r>
      <rPr>
        <b/>
        <sz val="10"/>
        <rFont val="Arial Narrow"/>
        <family val="2"/>
      </rPr>
      <t>/</t>
    </r>
    <r>
      <rPr>
        <b/>
        <sz val="10"/>
        <rFont val="宋体"/>
        <family val="3"/>
        <charset val="134"/>
      </rPr>
      <t>㎡）</t>
    </r>
  </si>
  <si>
    <t>账面价值</t>
  </si>
  <si>
    <t>评估价值</t>
  </si>
  <si>
    <r>
      <rPr>
        <b/>
        <sz val="10"/>
        <rFont val="宋体"/>
        <family val="3"/>
        <charset val="134"/>
      </rPr>
      <t xml:space="preserve">评估单价
</t>
    </r>
    <r>
      <rPr>
        <b/>
        <sz val="10"/>
        <rFont val="Arial Narrow"/>
        <family val="2"/>
      </rPr>
      <t>(</t>
    </r>
    <r>
      <rPr>
        <b/>
        <sz val="10"/>
        <rFont val="宋体"/>
        <family val="3"/>
        <charset val="134"/>
      </rPr>
      <t>元</t>
    </r>
    <r>
      <rPr>
        <b/>
        <sz val="10"/>
        <rFont val="Arial Narrow"/>
        <family val="2"/>
      </rPr>
      <t>/</t>
    </r>
    <r>
      <rPr>
        <b/>
        <sz val="10"/>
        <rFont val="宋体"/>
        <family val="3"/>
        <charset val="134"/>
      </rPr>
      <t>㎡</t>
    </r>
    <r>
      <rPr>
        <b/>
        <sz val="10"/>
        <rFont val="Arial Narrow"/>
        <family val="2"/>
      </rPr>
      <t>)</t>
    </r>
  </si>
  <si>
    <t>评估方法</t>
  </si>
  <si>
    <r>
      <rPr>
        <b/>
        <sz val="10"/>
        <rFont val="宋体"/>
        <family val="3"/>
        <charset val="134"/>
      </rPr>
      <t>备注</t>
    </r>
  </si>
  <si>
    <r>
      <rPr>
        <sz val="10"/>
        <rFont val="宋体"/>
        <family val="3"/>
        <charset val="134"/>
      </rPr>
      <t>唯一标识列</t>
    </r>
  </si>
  <si>
    <t>建筑工程单价</t>
  </si>
  <si>
    <t>装饰工程单价</t>
  </si>
  <si>
    <t>安装工程单价</t>
  </si>
  <si>
    <t>建安工程单方造价</t>
  </si>
  <si>
    <t>建安工程造价</t>
  </si>
  <si>
    <t>前期费用比率</t>
  </si>
  <si>
    <t>其中：建设单位管理费率</t>
  </si>
  <si>
    <t>城市基础设施配套费</t>
  </si>
  <si>
    <t>前期费用小计</t>
  </si>
  <si>
    <t>建设工期</t>
  </si>
  <si>
    <t>贷款利率</t>
  </si>
  <si>
    <t>资金成本</t>
  </si>
  <si>
    <t>含税重置全价</t>
  </si>
  <si>
    <t>增值税</t>
  </si>
  <si>
    <t>不含税重置全价</t>
  </si>
  <si>
    <t>评估基准日</t>
  </si>
  <si>
    <t>经济寿命年限</t>
  </si>
  <si>
    <t>已使用年限</t>
  </si>
  <si>
    <t>尚可使用年限</t>
  </si>
  <si>
    <t>理论成新率</t>
  </si>
  <si>
    <t>勘察成新率</t>
  </si>
  <si>
    <t>综合成新率</t>
  </si>
  <si>
    <t>评估值</t>
  </si>
  <si>
    <t>市场法评估单价</t>
  </si>
  <si>
    <t>市场法评估值</t>
  </si>
  <si>
    <t>收益法评估值</t>
  </si>
  <si>
    <r>
      <rPr>
        <b/>
        <sz val="10"/>
        <rFont val="宋体"/>
        <family val="3"/>
        <charset val="134"/>
      </rPr>
      <t>成新率</t>
    </r>
    <r>
      <rPr>
        <b/>
        <sz val="10"/>
        <rFont val="Arial Narrow"/>
        <family val="2"/>
      </rPr>
      <t>%</t>
    </r>
  </si>
  <si>
    <t>元/㎡</t>
  </si>
  <si>
    <t>元</t>
  </si>
  <si>
    <t>%</t>
  </si>
  <si>
    <r>
      <rPr>
        <sz val="10"/>
        <rFont val="宋体"/>
        <family val="3"/>
        <charset val="134"/>
      </rPr>
      <t>元</t>
    </r>
    <r>
      <rPr>
        <sz val="10"/>
        <rFont val="Arial Narrow"/>
        <family val="2"/>
      </rPr>
      <t>/</t>
    </r>
    <r>
      <rPr>
        <sz val="10"/>
        <rFont val="Segoe UI Symbol"/>
        <family val="2"/>
      </rPr>
      <t>㎡</t>
    </r>
  </si>
  <si>
    <t>年</t>
  </si>
  <si>
    <r>
      <rPr>
        <b/>
        <sz val="10"/>
        <color indexed="8"/>
        <rFont val="宋体"/>
        <family val="3"/>
        <charset val="134"/>
      </rPr>
      <t>房屋建筑物合计</t>
    </r>
  </si>
  <si>
    <r>
      <rPr>
        <sz val="10"/>
        <color indexed="8"/>
        <rFont val="宋体"/>
        <family val="3"/>
        <charset val="134"/>
      </rPr>
      <t>减：房屋建筑物减值准备</t>
    </r>
  </si>
  <si>
    <r>
      <rPr>
        <b/>
        <sz val="10"/>
        <rFont val="宋体"/>
        <family val="3"/>
        <charset val="134"/>
      </rPr>
      <t>房屋建筑物净额</t>
    </r>
  </si>
  <si>
    <r>
      <rPr>
        <sz val="10"/>
        <rFont val="宋体"/>
        <family val="3"/>
        <charset val="134"/>
      </rPr>
      <t>表</t>
    </r>
    <r>
      <rPr>
        <sz val="10"/>
        <rFont val="Arial Narrow"/>
        <family val="2"/>
      </rPr>
      <t>4-10-5</t>
    </r>
  </si>
  <si>
    <r>
      <rPr>
        <b/>
        <sz val="10"/>
        <rFont val="宋体"/>
        <family val="3"/>
        <charset val="134"/>
      </rPr>
      <t>设备编号</t>
    </r>
  </si>
  <si>
    <t>经济行为文件</t>
  </si>
  <si>
    <t>评估委托人</t>
  </si>
  <si>
    <r>
      <rPr>
        <b/>
        <sz val="10"/>
        <rFont val="宋体"/>
        <family val="3"/>
        <charset val="134"/>
      </rPr>
      <t>设备名称</t>
    </r>
  </si>
  <si>
    <t>产权持有单位</t>
  </si>
  <si>
    <r>
      <rPr>
        <b/>
        <sz val="10"/>
        <rFont val="宋体"/>
        <family val="3"/>
        <charset val="134"/>
      </rPr>
      <t>规格型号</t>
    </r>
  </si>
  <si>
    <r>
      <rPr>
        <b/>
        <sz val="10"/>
        <rFont val="宋体"/>
        <family val="3"/>
        <charset val="134"/>
      </rPr>
      <t>生产厂家</t>
    </r>
  </si>
  <si>
    <r>
      <rPr>
        <b/>
        <sz val="10"/>
        <rFont val="宋体"/>
        <family val="3"/>
        <charset val="134"/>
      </rPr>
      <t>计量单位</t>
    </r>
  </si>
  <si>
    <r>
      <rPr>
        <b/>
        <sz val="10"/>
        <rFont val="宋体"/>
        <family val="3"/>
        <charset val="134"/>
      </rPr>
      <t>数量</t>
    </r>
  </si>
  <si>
    <r>
      <rPr>
        <b/>
        <sz val="10"/>
        <rFont val="宋体"/>
        <family val="3"/>
        <charset val="134"/>
      </rPr>
      <t>购置日期</t>
    </r>
  </si>
  <si>
    <r>
      <rPr>
        <b/>
        <sz val="10"/>
        <rFont val="宋体"/>
        <family val="3"/>
        <charset val="134"/>
      </rPr>
      <t>启用日期</t>
    </r>
  </si>
  <si>
    <r>
      <rPr>
        <b/>
        <sz val="10"/>
        <rFont val="宋体"/>
        <family val="3"/>
        <charset val="134"/>
      </rPr>
      <t>存放地点</t>
    </r>
  </si>
  <si>
    <t>有无实物</t>
  </si>
  <si>
    <t>是否二手设备</t>
  </si>
  <si>
    <r>
      <rPr>
        <b/>
        <sz val="10"/>
        <rFont val="宋体"/>
        <family val="3"/>
        <charset val="134"/>
      </rPr>
      <t>闲置</t>
    </r>
  </si>
  <si>
    <r>
      <rPr>
        <b/>
        <sz val="10"/>
        <rFont val="宋体"/>
        <family val="3"/>
        <charset val="134"/>
      </rPr>
      <t>停用</t>
    </r>
  </si>
  <si>
    <r>
      <rPr>
        <b/>
        <sz val="10"/>
        <rFont val="宋体"/>
        <family val="3"/>
        <charset val="134"/>
      </rPr>
      <t>待修</t>
    </r>
  </si>
  <si>
    <r>
      <rPr>
        <b/>
        <sz val="10"/>
        <rFont val="宋体"/>
        <family val="3"/>
        <charset val="134"/>
      </rPr>
      <t>评估入账</t>
    </r>
  </si>
  <si>
    <r>
      <rPr>
        <b/>
        <sz val="10"/>
        <rFont val="宋体"/>
        <family val="3"/>
        <charset val="134"/>
      </rPr>
      <t>租赁设备</t>
    </r>
  </si>
  <si>
    <r>
      <rPr>
        <b/>
        <sz val="10"/>
        <rFont val="宋体"/>
        <family val="3"/>
        <charset val="134"/>
      </rPr>
      <t>待报废</t>
    </r>
  </si>
  <si>
    <r>
      <rPr>
        <sz val="9"/>
        <rFont val="宋体"/>
        <family val="3"/>
        <charset val="134"/>
      </rPr>
      <t>唯一标识列</t>
    </r>
  </si>
  <si>
    <t>废铁</t>
  </si>
  <si>
    <t>废钢</t>
  </si>
  <si>
    <t>废铜</t>
  </si>
  <si>
    <t>废铝</t>
  </si>
  <si>
    <t>其他</t>
  </si>
  <si>
    <t>国能新朔铁路有限责任公司</t>
  </si>
  <si>
    <t>套</t>
  </si>
  <si>
    <t>凉城基地</t>
  </si>
  <si>
    <t>√</t>
  </si>
  <si>
    <t>新朔铁路2025年第二次董事长专题会</t>
  </si>
  <si>
    <t>组</t>
  </si>
  <si>
    <t>台</t>
  </si>
  <si>
    <t>电焊机</t>
  </si>
  <si>
    <t>吨</t>
  </si>
  <si>
    <t>金具</t>
  </si>
  <si>
    <t>绝缘子、避雷器、隔离开关、熔断器</t>
  </si>
  <si>
    <t>接触网杆号牌</t>
  </si>
  <si>
    <t>块</t>
  </si>
  <si>
    <t>接触网隧道杆号牌</t>
  </si>
  <si>
    <t>根</t>
  </si>
  <si>
    <t>双</t>
  </si>
  <si>
    <t>横担</t>
  </si>
  <si>
    <t>废电缆</t>
  </si>
  <si>
    <t>液化气喷枪</t>
  </si>
  <si>
    <t>个</t>
  </si>
  <si>
    <t>海南工区废旧料库</t>
  </si>
  <si>
    <t>压接钳</t>
  </si>
  <si>
    <t>接地摇表</t>
  </si>
  <si>
    <t>兆欧表</t>
  </si>
  <si>
    <t>分段绝缘器</t>
  </si>
  <si>
    <t>橡胶绝缘子</t>
  </si>
  <si>
    <t>隔开绝缘子</t>
  </si>
  <si>
    <t>定位管</t>
  </si>
  <si>
    <t>工具柜</t>
  </si>
  <si>
    <r>
      <rPr>
        <sz val="10"/>
        <color indexed="8"/>
        <rFont val="宋体"/>
        <family val="3"/>
        <charset val="134"/>
      </rPr>
      <t>UT</t>
    </r>
    <r>
      <rPr>
        <sz val="10"/>
        <rFont val="宋体"/>
        <family val="3"/>
        <charset val="134"/>
      </rPr>
      <t>线夹</t>
    </r>
  </si>
  <si>
    <t>棒形悬式绝缘子</t>
  </si>
  <si>
    <t>并沟线夹</t>
  </si>
  <si>
    <t>杵环杆</t>
  </si>
  <si>
    <t>承力索电连接线夹</t>
  </si>
  <si>
    <t>承力索接头线夹</t>
  </si>
  <si>
    <t>承力索终端锚固线夹</t>
  </si>
  <si>
    <t>承力索座</t>
  </si>
  <si>
    <t>承锚角钢</t>
  </si>
  <si>
    <t>杵头杆</t>
  </si>
  <si>
    <t>杵座楔型线夹</t>
  </si>
  <si>
    <t>单槽承力索座</t>
  </si>
  <si>
    <t>底座</t>
  </si>
  <si>
    <t>电缆抱箍</t>
  </si>
  <si>
    <t>电缆中间压接铜管</t>
  </si>
  <si>
    <t>调节立柱</t>
  </si>
  <si>
    <t>定位底座</t>
  </si>
  <si>
    <t>定位管支撑</t>
  </si>
  <si>
    <t>定位环</t>
  </si>
  <si>
    <t>定位环线夹</t>
  </si>
  <si>
    <t>定位器</t>
  </si>
  <si>
    <t>定位线夹</t>
  </si>
  <si>
    <t>定位支座</t>
  </si>
  <si>
    <t>钢丝绳夹</t>
  </si>
  <si>
    <t>钢线卡子</t>
  </si>
  <si>
    <t>钩螺栓</t>
  </si>
  <si>
    <t>钩头鞍子</t>
  </si>
  <si>
    <t>横承力索线夹</t>
  </si>
  <si>
    <t>回流线肩架</t>
  </si>
  <si>
    <t>加长悬吊滑轮</t>
  </si>
  <si>
    <t>架空地线肩架</t>
  </si>
  <si>
    <t>接触线电连接线夹</t>
  </si>
  <si>
    <t>接触线终端锚固线夹</t>
  </si>
  <si>
    <t>可调防风拉线\V型拉线</t>
  </si>
  <si>
    <t>可调防风拉线</t>
  </si>
  <si>
    <t>可调式整体软吊弦</t>
  </si>
  <si>
    <t>拉线棒</t>
  </si>
  <si>
    <t>锚板U型环</t>
  </si>
  <si>
    <t>锚支定位卡子</t>
  </si>
  <si>
    <t>平腕臂底座</t>
  </si>
  <si>
    <t>平行挂板</t>
  </si>
  <si>
    <t>球头挂环</t>
  </si>
  <si>
    <t>球型垫块</t>
  </si>
  <si>
    <t>软定位器</t>
  </si>
  <si>
    <t>软横跨固定角钢</t>
  </si>
  <si>
    <t>三孔连板</t>
  </si>
  <si>
    <t>设备线夹</t>
  </si>
  <si>
    <t>双横担</t>
  </si>
  <si>
    <t>双环杆</t>
  </si>
  <si>
    <t>双环锚杆</t>
  </si>
  <si>
    <t>套管双耳</t>
  </si>
  <si>
    <t>特型定位器</t>
  </si>
  <si>
    <t>跳线卡箍</t>
  </si>
  <si>
    <t>铁并沟线夹</t>
  </si>
  <si>
    <t>接触线接头线夹</t>
  </si>
  <si>
    <t>碗头挂板</t>
  </si>
  <si>
    <t>腕臂底座</t>
  </si>
  <si>
    <t>腕头挂板</t>
  </si>
  <si>
    <t>尾支线</t>
  </si>
  <si>
    <t>五孔连板</t>
  </si>
  <si>
    <t>吸上线固定板</t>
  </si>
  <si>
    <t>锡包铜设备线夹</t>
  </si>
  <si>
    <t>下锚角钢</t>
  </si>
  <si>
    <t>线岔</t>
  </si>
  <si>
    <t>线锚角钢</t>
  </si>
  <si>
    <t>楔形线夹</t>
  </si>
  <si>
    <t>斜拉线</t>
  </si>
  <si>
    <t>悬垂线夹</t>
  </si>
  <si>
    <t>悬吊滑轮</t>
  </si>
  <si>
    <t>异径并沟线夹</t>
  </si>
  <si>
    <t>预绞式导线耐张线夹</t>
  </si>
  <si>
    <t>长定位环</t>
  </si>
  <si>
    <t>长定位立柱</t>
  </si>
  <si>
    <t>长支持器</t>
  </si>
  <si>
    <t>支撑管卡子</t>
  </si>
  <si>
    <t>中心锚线夹</t>
  </si>
  <si>
    <t>坠砣限制架</t>
  </si>
  <si>
    <t>纳林川工区废旧料库</t>
  </si>
  <si>
    <t>力矩扳手</t>
  </si>
  <si>
    <t>把</t>
  </si>
  <si>
    <t>抢修支柱</t>
  </si>
  <si>
    <r>
      <rPr>
        <sz val="10"/>
        <color theme="1"/>
        <rFont val="Arial Narrow"/>
        <family val="2"/>
      </rPr>
      <t>75</t>
    </r>
    <r>
      <rPr>
        <sz val="10"/>
        <color theme="1"/>
        <rFont val="宋体"/>
        <family val="3"/>
        <charset val="134"/>
      </rPr>
      <t>废轨</t>
    </r>
  </si>
  <si>
    <t>75kg/m\25.00m\U75VH</t>
  </si>
  <si>
    <t>包钢</t>
  </si>
  <si>
    <t>米</t>
  </si>
  <si>
    <r>
      <rPr>
        <sz val="10"/>
        <rFont val="宋体"/>
        <family val="3"/>
        <charset val="134"/>
      </rPr>
      <t>接头夹板</t>
    </r>
    <r>
      <rPr>
        <sz val="10"/>
        <rFont val="Arial Narrow"/>
        <family val="2"/>
      </rPr>
      <t>\P75;TB/T2342.2\55#</t>
    </r>
    <r>
      <rPr>
        <sz val="10"/>
        <rFont val="宋体"/>
        <family val="3"/>
        <charset val="134"/>
      </rPr>
      <t>钢</t>
    </r>
  </si>
  <si>
    <t>朔州物资配送中心</t>
  </si>
  <si>
    <t>P75;M24×160\10.9S\Q275</t>
  </si>
  <si>
    <t>条</t>
  </si>
  <si>
    <r>
      <rPr>
        <sz val="10"/>
        <rFont val="宋体"/>
        <family val="3"/>
        <charset val="134"/>
      </rPr>
      <t>高强螺母</t>
    </r>
    <r>
      <rPr>
        <sz val="10"/>
        <rFont val="Arial Narrow"/>
        <family val="2"/>
      </rPr>
      <t>\M24</t>
    </r>
  </si>
  <si>
    <t>M24</t>
  </si>
  <si>
    <r>
      <rPr>
        <sz val="10"/>
        <rFont val="宋体"/>
        <family val="3"/>
        <charset val="134"/>
      </rPr>
      <t>平垫圈</t>
    </r>
    <r>
      <rPr>
        <sz val="10"/>
        <rFont val="Arial Narrow"/>
        <family val="2"/>
      </rPr>
      <t>\M24\</t>
    </r>
    <r>
      <rPr>
        <sz val="10"/>
        <rFont val="宋体"/>
        <family val="3"/>
        <charset val="134"/>
      </rPr>
      <t>无</t>
    </r>
    <r>
      <rPr>
        <sz val="10"/>
        <rFont val="Arial Narrow"/>
        <family val="2"/>
      </rPr>
      <t>\Q275</t>
    </r>
  </si>
  <si>
    <r>
      <rPr>
        <sz val="10"/>
        <rFont val="宋体"/>
        <family val="3"/>
        <charset val="134"/>
      </rPr>
      <t>轨距扣板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里</t>
    </r>
    <r>
      <rPr>
        <sz val="10"/>
        <rFont val="Arial Narrow"/>
        <family val="2"/>
      </rPr>
      <t>;110×92mm\Q235</t>
    </r>
  </si>
  <si>
    <r>
      <rPr>
        <sz val="10"/>
        <color rgb="FF000000"/>
        <rFont val="宋体"/>
        <family val="3"/>
        <charset val="134"/>
      </rPr>
      <t>里</t>
    </r>
    <r>
      <rPr>
        <sz val="10"/>
        <color rgb="FF000000"/>
        <rFont val="Arial Narrow"/>
        <family val="2"/>
      </rPr>
      <t>;110×92mm\Q235</t>
    </r>
  </si>
  <si>
    <r>
      <rPr>
        <sz val="10"/>
        <rFont val="宋体"/>
        <family val="3"/>
        <charset val="134"/>
      </rPr>
      <t>轨距扣板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外</t>
    </r>
    <r>
      <rPr>
        <sz val="10"/>
        <rFont val="Arial Narrow"/>
        <family val="2"/>
      </rPr>
      <t>;110×92mm\Q235</t>
    </r>
  </si>
  <si>
    <r>
      <rPr>
        <sz val="10"/>
        <color rgb="FF000000"/>
        <rFont val="宋体"/>
        <family val="3"/>
        <charset val="134"/>
      </rPr>
      <t>外</t>
    </r>
    <r>
      <rPr>
        <sz val="10"/>
        <color rgb="FF000000"/>
        <rFont val="Arial Narrow"/>
        <family val="2"/>
      </rPr>
      <t>;110×92mm\Q235</t>
    </r>
  </si>
  <si>
    <r>
      <rPr>
        <sz val="10"/>
        <rFont val="宋体"/>
        <family val="3"/>
        <charset val="134"/>
      </rPr>
      <t>弹条</t>
    </r>
    <r>
      <rPr>
        <sz val="10"/>
        <rFont val="Arial Narrow"/>
        <family val="2"/>
      </rPr>
      <t>\TB/T1495.2-92;;</t>
    </r>
    <r>
      <rPr>
        <sz val="10"/>
        <rFont val="宋体"/>
        <family val="3"/>
        <charset val="134"/>
      </rPr>
      <t>Ⅱ型</t>
    </r>
    <r>
      <rPr>
        <sz val="10"/>
        <rFont val="Arial Narrow"/>
        <family val="2"/>
      </rPr>
      <t>\U71Mn</t>
    </r>
  </si>
  <si>
    <t>件</t>
  </si>
  <si>
    <r>
      <rPr>
        <sz val="10"/>
        <rFont val="宋体"/>
        <family val="3"/>
        <charset val="134"/>
      </rPr>
      <t>绝缘轨距拉杆</t>
    </r>
    <r>
      <rPr>
        <sz val="10"/>
        <rFont val="Arial Narrow"/>
        <family val="2"/>
      </rPr>
      <t>P75;φ36;2000mm\Q235</t>
    </r>
  </si>
  <si>
    <t>P75;φ36;2000mm\Q235</t>
  </si>
  <si>
    <r>
      <rPr>
        <sz val="10"/>
        <rFont val="宋体"/>
        <family val="3"/>
        <charset val="134"/>
      </rPr>
      <t>小阻力扣件（铁挡座）</t>
    </r>
  </si>
  <si>
    <r>
      <rPr>
        <sz val="10"/>
        <rFont val="宋体"/>
        <family val="3"/>
        <charset val="134"/>
      </rPr>
      <t>小阻力弹条</t>
    </r>
  </si>
  <si>
    <r>
      <rPr>
        <sz val="10"/>
        <rFont val="宋体"/>
        <family val="3"/>
        <charset val="134"/>
      </rPr>
      <t>手提式干粉灭火器</t>
    </r>
    <r>
      <rPr>
        <sz val="10"/>
        <rFont val="Arial Narrow"/>
        <family val="2"/>
      </rPr>
      <t>\MFZ/ABC3</t>
    </r>
  </si>
  <si>
    <t>具</t>
  </si>
  <si>
    <r>
      <rPr>
        <sz val="10"/>
        <rFont val="宋体"/>
        <family val="3"/>
        <charset val="134"/>
      </rPr>
      <t>手提式干粉灭火器</t>
    </r>
    <r>
      <rPr>
        <sz val="10"/>
        <rFont val="Arial Narrow"/>
        <family val="2"/>
      </rPr>
      <t>\MFZ/ABC4</t>
    </r>
  </si>
  <si>
    <r>
      <rPr>
        <sz val="10"/>
        <rFont val="宋体"/>
        <family val="3"/>
        <charset val="134"/>
      </rPr>
      <t>手提式干粉灭火器</t>
    </r>
    <r>
      <rPr>
        <sz val="10"/>
        <rFont val="Arial Narrow"/>
        <family val="2"/>
      </rPr>
      <t>\MFZ/ABC8</t>
    </r>
  </si>
  <si>
    <r>
      <rPr>
        <sz val="10"/>
        <rFont val="宋体"/>
        <family val="3"/>
        <charset val="134"/>
      </rPr>
      <t>手提式二氧化碳灭火器</t>
    </r>
    <r>
      <rPr>
        <sz val="10"/>
        <rFont val="Arial Narrow"/>
        <family val="2"/>
      </rPr>
      <t>\MT/3</t>
    </r>
    <r>
      <rPr>
        <sz val="10"/>
        <rFont val="宋体"/>
        <family val="3"/>
        <charset val="134"/>
      </rPr>
      <t>（短瓶）</t>
    </r>
  </si>
  <si>
    <r>
      <rPr>
        <sz val="10"/>
        <rFont val="宋体"/>
        <family val="3"/>
        <charset val="134"/>
      </rPr>
      <t>手提式二氧化碳灭火器</t>
    </r>
    <r>
      <rPr>
        <sz val="10"/>
        <rFont val="Arial Narrow"/>
        <family val="2"/>
      </rPr>
      <t>\MT/3</t>
    </r>
    <r>
      <rPr>
        <sz val="10"/>
        <rFont val="宋体"/>
        <family val="3"/>
        <charset val="134"/>
      </rPr>
      <t>（长瓶）</t>
    </r>
  </si>
  <si>
    <r>
      <rPr>
        <sz val="10"/>
        <rFont val="宋体"/>
        <family val="3"/>
        <charset val="134"/>
      </rPr>
      <t>不锈钢灭火器箱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干粉</t>
    </r>
    <r>
      <rPr>
        <sz val="10"/>
        <rFont val="Arial Narrow"/>
        <family val="2"/>
      </rPr>
      <t>4kg×2</t>
    </r>
  </si>
  <si>
    <r>
      <rPr>
        <sz val="10"/>
        <rFont val="宋体"/>
        <family val="3"/>
        <charset val="134"/>
      </rPr>
      <t>不锈钢灭火器箱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干粉</t>
    </r>
    <r>
      <rPr>
        <sz val="10"/>
        <rFont val="Arial Narrow"/>
        <family val="2"/>
      </rPr>
      <t>8kg×2</t>
    </r>
  </si>
  <si>
    <r>
      <rPr>
        <sz val="10"/>
        <rFont val="宋体"/>
        <family val="3"/>
        <charset val="134"/>
      </rPr>
      <t>灭火器箱</t>
    </r>
    <r>
      <rPr>
        <sz val="10"/>
        <rFont val="Arial Narrow"/>
        <family val="2"/>
      </rPr>
      <t>(</t>
    </r>
    <r>
      <rPr>
        <sz val="10"/>
        <rFont val="宋体"/>
        <family val="3"/>
        <charset val="134"/>
      </rPr>
      <t>红色</t>
    </r>
    <r>
      <rPr>
        <sz val="10"/>
        <rFont val="Arial Narrow"/>
        <family val="2"/>
      </rPr>
      <t>)\</t>
    </r>
    <r>
      <rPr>
        <sz val="10"/>
        <rFont val="宋体"/>
        <family val="3"/>
        <charset val="134"/>
      </rPr>
      <t>干粉</t>
    </r>
    <r>
      <rPr>
        <sz val="10"/>
        <rFont val="Arial Narrow"/>
        <family val="2"/>
      </rPr>
      <t>8kg×2</t>
    </r>
  </si>
  <si>
    <r>
      <rPr>
        <sz val="10"/>
        <rFont val="宋体"/>
        <family val="3"/>
        <charset val="134"/>
      </rPr>
      <t>鱼尾板</t>
    </r>
    <r>
      <rPr>
        <sz val="10"/>
        <rFont val="Arial Narrow"/>
        <family val="2"/>
      </rPr>
      <t>P60</t>
    </r>
  </si>
  <si>
    <r>
      <rPr>
        <sz val="10"/>
        <rFont val="宋体"/>
        <family val="3"/>
        <charset val="134"/>
      </rPr>
      <t>绝缘鱼尾板</t>
    </r>
    <r>
      <rPr>
        <sz val="10"/>
        <rFont val="Arial Narrow"/>
        <family val="2"/>
      </rPr>
      <t>\P75\55</t>
    </r>
    <r>
      <rPr>
        <sz val="10"/>
        <rFont val="宋体"/>
        <family val="3"/>
        <charset val="134"/>
      </rPr>
      <t>号钢</t>
    </r>
  </si>
  <si>
    <r>
      <rPr>
        <sz val="10"/>
        <rFont val="宋体"/>
        <family val="3"/>
        <charset val="134"/>
      </rPr>
      <t>绝缘鱼尾板</t>
    </r>
    <r>
      <rPr>
        <sz val="10"/>
        <rFont val="Arial Narrow"/>
        <family val="2"/>
      </rPr>
      <t>\P60\55</t>
    </r>
    <r>
      <rPr>
        <sz val="10"/>
        <rFont val="宋体"/>
        <family val="3"/>
        <charset val="134"/>
      </rPr>
      <t>号钢</t>
    </r>
  </si>
  <si>
    <r>
      <rPr>
        <sz val="10"/>
        <rFont val="宋体"/>
        <family val="3"/>
        <charset val="134"/>
      </rPr>
      <t>绝缘鱼尾板</t>
    </r>
    <r>
      <rPr>
        <sz val="10"/>
        <rFont val="Arial Narrow"/>
        <family val="2"/>
      </rPr>
      <t>/P50</t>
    </r>
  </si>
  <si>
    <t>P50</t>
  </si>
  <si>
    <r>
      <rPr>
        <sz val="10"/>
        <rFont val="宋体"/>
        <family val="3"/>
        <charset val="134"/>
      </rPr>
      <t>冻结接头鱼尾板</t>
    </r>
    <r>
      <rPr>
        <sz val="10"/>
        <rFont val="Arial Narrow"/>
        <family val="2"/>
      </rPr>
      <t>\P75\55</t>
    </r>
    <r>
      <rPr>
        <sz val="10"/>
        <rFont val="宋体"/>
        <family val="3"/>
        <charset val="134"/>
      </rPr>
      <t>号钢</t>
    </r>
  </si>
  <si>
    <r>
      <rPr>
        <sz val="10"/>
        <rFont val="宋体"/>
        <family val="3"/>
        <charset val="134"/>
      </rPr>
      <t>基本轨</t>
    </r>
    <r>
      <rPr>
        <sz val="10"/>
        <rFont val="Arial Narrow"/>
        <family val="2"/>
      </rPr>
      <t>\1/12\P75\</t>
    </r>
    <r>
      <rPr>
        <sz val="10"/>
        <rFont val="宋体"/>
        <family val="3"/>
        <charset val="134"/>
      </rPr>
      <t>砼；左直</t>
    </r>
    <r>
      <rPr>
        <sz val="10"/>
        <rFont val="Arial Narrow"/>
        <family val="2"/>
      </rPr>
      <t>\23400mm\SC381-102</t>
    </r>
  </si>
  <si>
    <t>中铁宝桥集团有限公司</t>
  </si>
  <si>
    <r>
      <rPr>
        <sz val="10"/>
        <rFont val="宋体"/>
        <family val="3"/>
        <charset val="134"/>
      </rPr>
      <t>根</t>
    </r>
  </si>
  <si>
    <t>海勒斯壕南站Ⅲ场</t>
  </si>
  <si>
    <r>
      <rPr>
        <sz val="10"/>
        <rFont val="宋体"/>
        <family val="3"/>
        <charset val="134"/>
      </rPr>
      <t>钢轨</t>
    </r>
    <r>
      <rPr>
        <sz val="10"/>
        <rFont val="Arial Narrow"/>
        <family val="2"/>
      </rPr>
      <t>\75kg/m\25m</t>
    </r>
  </si>
  <si>
    <t>75kg/m\25.00m\U75V</t>
  </si>
  <si>
    <t>包头钢铁（集团）有限责任公司</t>
  </si>
  <si>
    <r>
      <rPr>
        <sz val="10"/>
        <rFont val="宋体"/>
        <family val="3"/>
        <charset val="134"/>
      </rPr>
      <t>千克</t>
    </r>
  </si>
  <si>
    <r>
      <rPr>
        <sz val="10"/>
        <rFont val="宋体"/>
        <family val="3"/>
        <charset val="134"/>
      </rPr>
      <t>钢轨</t>
    </r>
    <r>
      <rPr>
        <sz val="10"/>
        <rFont val="Arial Narrow"/>
        <family val="2"/>
      </rPr>
      <t>\75kg/m\12.405m</t>
    </r>
  </si>
  <si>
    <r>
      <rPr>
        <sz val="10"/>
        <rFont val="宋体"/>
        <family val="3"/>
        <charset val="134"/>
      </rPr>
      <t>钢轨</t>
    </r>
    <r>
      <rPr>
        <sz val="10"/>
        <rFont val="Arial Narrow"/>
        <family val="2"/>
      </rPr>
      <t>\75kg/m\12.403m</t>
    </r>
  </si>
  <si>
    <r>
      <rPr>
        <sz val="10"/>
        <rFont val="宋体"/>
        <family val="3"/>
        <charset val="134"/>
      </rPr>
      <t>钢轨</t>
    </r>
    <r>
      <rPr>
        <sz val="10"/>
        <rFont val="Arial Narrow"/>
        <family val="2"/>
      </rPr>
      <t>\60kg/m\25m</t>
    </r>
  </si>
  <si>
    <t>60kg/m\25.00m\U71Mn</t>
  </si>
  <si>
    <t>W1线货台、杂料棚</t>
  </si>
  <si>
    <r>
      <rPr>
        <sz val="10"/>
        <rFont val="宋体"/>
        <family val="3"/>
        <charset val="134"/>
      </rPr>
      <t>液压起拨道器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林口</t>
    </r>
    <r>
      <rPr>
        <sz val="10"/>
        <rFont val="Arial Narrow"/>
        <family val="2"/>
      </rPr>
      <t>30T</t>
    </r>
  </si>
  <si>
    <t>牡丹江铁路机具配件公司</t>
  </si>
  <si>
    <r>
      <rPr>
        <sz val="10"/>
        <rFont val="宋体"/>
        <family val="3"/>
        <charset val="134"/>
      </rPr>
      <t>台</t>
    </r>
  </si>
  <si>
    <t>机务杂料棚</t>
  </si>
  <si>
    <r>
      <rPr>
        <sz val="10"/>
        <rFont val="宋体"/>
        <family val="3"/>
        <charset val="134"/>
      </rPr>
      <t>液压方枕器</t>
    </r>
    <r>
      <rPr>
        <sz val="10"/>
        <rFont val="Arial Narrow"/>
        <family val="2"/>
      </rPr>
      <t>\YFZ-150\</t>
    </r>
    <r>
      <rPr>
        <sz val="10"/>
        <rFont val="宋体"/>
        <family val="3"/>
        <charset val="134"/>
      </rPr>
      <t>国产</t>
    </r>
  </si>
  <si>
    <r>
      <rPr>
        <sz val="10"/>
        <rFont val="宋体"/>
        <family val="3"/>
        <charset val="134"/>
      </rPr>
      <t>轨缝调整器</t>
    </r>
    <r>
      <rPr>
        <sz val="10"/>
        <rFont val="Arial Narrow"/>
        <family val="2"/>
      </rPr>
      <t>\GFT-40A</t>
    </r>
    <r>
      <rPr>
        <sz val="10"/>
        <rFont val="宋体"/>
        <family val="3"/>
        <charset val="134"/>
      </rPr>
      <t>、</t>
    </r>
    <r>
      <rPr>
        <sz val="10"/>
        <rFont val="Arial Narrow"/>
        <family val="2"/>
      </rPr>
      <t>YFT-40040T</t>
    </r>
  </si>
  <si>
    <t>锦州市畅达工务器材配件厂</t>
  </si>
  <si>
    <r>
      <rPr>
        <sz val="10"/>
        <rFont val="宋体"/>
        <family val="3"/>
        <charset val="134"/>
      </rPr>
      <t>电焊机（两相）</t>
    </r>
    <r>
      <rPr>
        <sz val="10"/>
        <rFont val="Arial Narrow"/>
        <family val="2"/>
      </rPr>
      <t>\ZX7-200C</t>
    </r>
  </si>
  <si>
    <t>ZX7-200C</t>
  </si>
  <si>
    <t>成都得儿瑞电器有限公司</t>
  </si>
  <si>
    <r>
      <rPr>
        <sz val="10"/>
        <rFont val="宋体"/>
        <family val="3"/>
        <charset val="134"/>
      </rPr>
      <t>活动扳手</t>
    </r>
    <r>
      <rPr>
        <sz val="10"/>
        <rFont val="Arial Narrow"/>
        <family val="2"/>
      </rPr>
      <t>\450mm\</t>
    </r>
    <r>
      <rPr>
        <sz val="10"/>
        <rFont val="宋体"/>
        <family val="3"/>
        <charset val="134"/>
      </rPr>
      <t>国产</t>
    </r>
  </si>
  <si>
    <t>宁波长城精工实业有限公司</t>
  </si>
  <si>
    <r>
      <rPr>
        <sz val="10"/>
        <rFont val="宋体"/>
        <family val="3"/>
        <charset val="134"/>
      </rPr>
      <t>把</t>
    </r>
  </si>
  <si>
    <r>
      <rPr>
        <sz val="10"/>
        <rFont val="宋体"/>
        <family val="3"/>
        <charset val="134"/>
      </rPr>
      <t>活动扳手</t>
    </r>
    <r>
      <rPr>
        <sz val="10"/>
        <rFont val="Arial Narrow"/>
        <family val="2"/>
      </rPr>
      <t>\600mm\</t>
    </r>
    <r>
      <rPr>
        <sz val="10"/>
        <rFont val="宋体"/>
        <family val="3"/>
        <charset val="134"/>
      </rPr>
      <t>国产</t>
    </r>
  </si>
  <si>
    <r>
      <rPr>
        <sz val="10"/>
        <rFont val="宋体"/>
        <family val="3"/>
        <charset val="134"/>
      </rPr>
      <t>钻孔搅拌两用机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双高</t>
    </r>
    <r>
      <rPr>
        <sz val="10"/>
        <rFont val="Arial Narrow"/>
        <family val="2"/>
      </rPr>
      <t>-180F</t>
    </r>
  </si>
  <si>
    <t>北京双高工具制造有限公司</t>
  </si>
  <si>
    <r>
      <rPr>
        <sz val="10"/>
        <rFont val="宋体"/>
        <family val="3"/>
        <charset val="134"/>
      </rPr>
      <t>石渣叉</t>
    </r>
    <r>
      <rPr>
        <sz val="10"/>
        <rFont val="Arial Narrow"/>
        <family val="2"/>
      </rPr>
      <t>/</t>
    </r>
    <r>
      <rPr>
        <sz val="10"/>
        <rFont val="宋体"/>
        <family val="3"/>
        <charset val="134"/>
      </rPr>
      <t>方尖头</t>
    </r>
    <r>
      <rPr>
        <sz val="10"/>
        <rFont val="Arial Narrow"/>
        <family val="2"/>
      </rPr>
      <t xml:space="preserve"> 3.2-3.4kg\</t>
    </r>
    <r>
      <rPr>
        <sz val="10"/>
        <rFont val="宋体"/>
        <family val="3"/>
        <charset val="134"/>
      </rPr>
      <t>国产</t>
    </r>
  </si>
  <si>
    <t>四道柳工务工区废旧料库</t>
  </si>
  <si>
    <r>
      <rPr>
        <sz val="10"/>
        <rFont val="宋体"/>
        <family val="3"/>
        <charset val="134"/>
      </rPr>
      <t>振动棒</t>
    </r>
    <r>
      <rPr>
        <sz val="10"/>
        <rFont val="Arial Narrow"/>
        <family val="2"/>
      </rPr>
      <t>/ND4.2×4\</t>
    </r>
    <r>
      <rPr>
        <sz val="10"/>
        <rFont val="宋体"/>
        <family val="3"/>
        <charset val="134"/>
      </rPr>
      <t>内燃软轴高频捣固机</t>
    </r>
    <r>
      <rPr>
        <sz val="10"/>
        <rFont val="Arial Narrow"/>
        <family val="2"/>
      </rPr>
      <t>\ND4.2×4</t>
    </r>
  </si>
  <si>
    <r>
      <rPr>
        <sz val="10"/>
        <rFont val="宋体"/>
        <family val="3"/>
        <charset val="134"/>
      </rPr>
      <t>指针万用表</t>
    </r>
    <r>
      <rPr>
        <sz val="10"/>
        <rFont val="Arial Narrow"/>
        <family val="2"/>
      </rPr>
      <t>\SI14A</t>
    </r>
  </si>
  <si>
    <t>SI14A</t>
  </si>
  <si>
    <t>上海第四电表厂有限公司</t>
  </si>
  <si>
    <r>
      <rPr>
        <sz val="10"/>
        <rFont val="宋体"/>
        <family val="3"/>
        <charset val="134"/>
      </rPr>
      <t>件</t>
    </r>
  </si>
  <si>
    <t>海勒斯壕南机务综合楼后汽车库</t>
  </si>
  <si>
    <r>
      <rPr>
        <sz val="10"/>
        <rFont val="宋体"/>
        <family val="3"/>
        <charset val="134"/>
      </rPr>
      <t>接地电阻测试仪</t>
    </r>
    <r>
      <rPr>
        <sz val="10"/>
        <rFont val="Arial Narrow"/>
        <family val="2"/>
      </rPr>
      <t>\ZC29B-2</t>
    </r>
  </si>
  <si>
    <t>ZC29B-2</t>
  </si>
  <si>
    <t>上海西利光电仪表有限公司</t>
  </si>
  <si>
    <r>
      <rPr>
        <sz val="10"/>
        <rFont val="宋体"/>
        <family val="3"/>
        <charset val="134"/>
      </rPr>
      <t>支距尺</t>
    </r>
  </si>
  <si>
    <t xml:space="preserve"> 石家庄京铁腾飞工量具有限公司制造</t>
  </si>
  <si>
    <t>四道柳工区废旧料库</t>
  </si>
  <si>
    <r>
      <rPr>
        <sz val="10"/>
        <rFont val="宋体"/>
        <family val="3"/>
        <charset val="134"/>
      </rPr>
      <t>轨距尺</t>
    </r>
  </si>
  <si>
    <t>\JTGC-GW</t>
  </si>
  <si>
    <t>苏州铁道轨距尺厂</t>
  </si>
  <si>
    <r>
      <rPr>
        <sz val="10"/>
        <rFont val="宋体"/>
        <family val="3"/>
        <charset val="134"/>
      </rPr>
      <t>轨缝调整器</t>
    </r>
    <r>
      <rPr>
        <sz val="10"/>
        <rFont val="Arial Narrow"/>
        <family val="2"/>
      </rPr>
      <t>\GFT-400A</t>
    </r>
  </si>
  <si>
    <t>\GFT-400A</t>
  </si>
  <si>
    <r>
      <rPr>
        <b/>
        <sz val="10"/>
        <color indexed="8"/>
        <rFont val="宋体"/>
        <family val="3"/>
        <charset val="134"/>
      </rPr>
      <t>机器设备合计</t>
    </r>
  </si>
  <si>
    <r>
      <rPr>
        <sz val="10"/>
        <color indexed="8"/>
        <rFont val="宋体"/>
        <family val="3"/>
        <charset val="134"/>
      </rPr>
      <t>减：机器设备减值准备</t>
    </r>
  </si>
  <si>
    <r>
      <rPr>
        <b/>
        <sz val="10"/>
        <rFont val="宋体"/>
        <family val="3"/>
        <charset val="134"/>
      </rPr>
      <t>机器设备净额</t>
    </r>
  </si>
  <si>
    <r>
      <rPr>
        <b/>
        <sz val="18"/>
        <rFont val="黑体"/>
        <family val="3"/>
        <charset val="134"/>
      </rPr>
      <t>固定资产</t>
    </r>
    <r>
      <rPr>
        <b/>
        <sz val="18"/>
        <rFont val="Arial Narrow"/>
        <family val="2"/>
      </rPr>
      <t>—</t>
    </r>
    <r>
      <rPr>
        <b/>
        <sz val="18"/>
        <rFont val="黑体"/>
        <family val="3"/>
        <charset val="134"/>
      </rPr>
      <t>车辆评估明细表</t>
    </r>
  </si>
  <si>
    <r>
      <rPr>
        <sz val="10"/>
        <rFont val="宋体"/>
        <family val="3"/>
        <charset val="134"/>
      </rPr>
      <t>表</t>
    </r>
    <r>
      <rPr>
        <sz val="10"/>
        <rFont val="Arial Narrow"/>
        <family val="2"/>
      </rPr>
      <t>4-10-6</t>
    </r>
  </si>
  <si>
    <r>
      <rPr>
        <b/>
        <sz val="10"/>
        <rFont val="宋体"/>
        <family val="3"/>
        <charset val="134"/>
      </rPr>
      <t>车辆牌号</t>
    </r>
  </si>
  <si>
    <r>
      <rPr>
        <b/>
        <sz val="10"/>
        <rFont val="宋体"/>
        <family val="3"/>
        <charset val="134"/>
      </rPr>
      <t>车辆名称</t>
    </r>
  </si>
  <si>
    <r>
      <rPr>
        <b/>
        <sz val="10"/>
        <rFont val="宋体"/>
        <family val="3"/>
        <charset val="134"/>
      </rPr>
      <t xml:space="preserve">已行驶里程
</t>
    </r>
    <r>
      <rPr>
        <b/>
        <sz val="10"/>
        <rFont val="Arial Narrow"/>
        <family val="2"/>
      </rPr>
      <t>(</t>
    </r>
    <r>
      <rPr>
        <b/>
        <sz val="10"/>
        <rFont val="宋体"/>
        <family val="3"/>
        <charset val="134"/>
      </rPr>
      <t>万</t>
    </r>
    <r>
      <rPr>
        <b/>
        <sz val="10"/>
        <rFont val="Arial Narrow"/>
        <family val="2"/>
      </rPr>
      <t>km)</t>
    </r>
  </si>
  <si>
    <t>购置价来源</t>
  </si>
  <si>
    <t>购置价</t>
  </si>
  <si>
    <t>车辆购置税税率</t>
  </si>
  <si>
    <t>车辆购置税</t>
  </si>
  <si>
    <t>其他费</t>
  </si>
  <si>
    <t>年限成新率</t>
  </si>
  <si>
    <t>规定寿命行驶里程</t>
  </si>
  <si>
    <t>尚可行驶里程</t>
  </si>
  <si>
    <t>里程成新率</t>
  </si>
  <si>
    <t>车辆牌照拍卖价</t>
  </si>
  <si>
    <t>万公里</t>
  </si>
  <si>
    <r>
      <rPr>
        <b/>
        <sz val="10"/>
        <color indexed="8"/>
        <rFont val="宋体"/>
        <family val="3"/>
        <charset val="134"/>
      </rPr>
      <t>车辆合计</t>
    </r>
  </si>
  <si>
    <r>
      <rPr>
        <sz val="10"/>
        <color indexed="8"/>
        <rFont val="宋体"/>
        <family val="3"/>
        <charset val="134"/>
      </rPr>
      <t>减：车辆减值准备</t>
    </r>
  </si>
  <si>
    <r>
      <rPr>
        <b/>
        <sz val="10"/>
        <rFont val="宋体"/>
        <family val="3"/>
        <charset val="134"/>
      </rPr>
      <t>车辆净额</t>
    </r>
  </si>
  <si>
    <r>
      <rPr>
        <b/>
        <sz val="18"/>
        <rFont val="黑体"/>
        <family val="3"/>
        <charset val="134"/>
      </rPr>
      <t>固定资产</t>
    </r>
    <r>
      <rPr>
        <b/>
        <sz val="18"/>
        <rFont val="Arial Narrow"/>
        <family val="2"/>
      </rPr>
      <t>—</t>
    </r>
    <r>
      <rPr>
        <b/>
        <sz val="18"/>
        <rFont val="黑体"/>
        <family val="3"/>
        <charset val="134"/>
      </rPr>
      <t>电子设备及其他设备评估明细表</t>
    </r>
  </si>
  <si>
    <r>
      <rPr>
        <sz val="10"/>
        <rFont val="宋体"/>
        <family val="3"/>
        <charset val="134"/>
      </rPr>
      <t>表</t>
    </r>
    <r>
      <rPr>
        <sz val="10"/>
        <rFont val="Arial Narrow"/>
        <family val="2"/>
      </rPr>
      <t>4-10-7</t>
    </r>
  </si>
  <si>
    <r>
      <rPr>
        <b/>
        <sz val="10"/>
        <rFont val="宋体"/>
        <family val="3"/>
        <charset val="134"/>
      </rPr>
      <t>设备重量（报废</t>
    </r>
    <r>
      <rPr>
        <b/>
        <sz val="10"/>
        <rFont val="Arial Narrow"/>
        <family val="2"/>
      </rPr>
      <t>,T</t>
    </r>
    <r>
      <rPr>
        <b/>
        <sz val="10"/>
        <rFont val="宋体"/>
        <family val="3"/>
        <charset val="134"/>
      </rPr>
      <t>）</t>
    </r>
  </si>
  <si>
    <t>报废设备材质</t>
  </si>
  <si>
    <t>运杂费率</t>
  </si>
  <si>
    <t>运杂费</t>
  </si>
  <si>
    <t>基础费率</t>
  </si>
  <si>
    <t>基础费</t>
  </si>
  <si>
    <t>安装调试费率</t>
  </si>
  <si>
    <t>安装调试费</t>
  </si>
  <si>
    <t>设备购建直接费用小计</t>
  </si>
  <si>
    <t>单台含税重置全价</t>
  </si>
  <si>
    <t>单台不含税重置全价</t>
  </si>
  <si>
    <t>数量</t>
  </si>
  <si>
    <r>
      <rPr>
        <b/>
        <sz val="10"/>
        <color indexed="8"/>
        <rFont val="宋体"/>
        <family val="3"/>
        <charset val="134"/>
      </rPr>
      <t>电子设备合计</t>
    </r>
  </si>
  <si>
    <r>
      <rPr>
        <sz val="10"/>
        <color indexed="8"/>
        <rFont val="宋体"/>
        <family val="3"/>
        <charset val="134"/>
      </rPr>
      <t>减：电子设备减值准备</t>
    </r>
  </si>
  <si>
    <r>
      <rPr>
        <b/>
        <sz val="10"/>
        <rFont val="宋体"/>
        <family val="3"/>
        <charset val="134"/>
      </rPr>
      <t>电子设备净额</t>
    </r>
  </si>
  <si>
    <r>
      <rPr>
        <sz val="10"/>
        <rFont val="微软雅黑"/>
        <family val="2"/>
        <charset val="134"/>
      </rPr>
      <t>评估基准日：</t>
    </r>
    <r>
      <rPr>
        <sz val="10"/>
        <rFont val="Arial Narrow"/>
        <family val="2"/>
      </rPr>
      <t>2025</t>
    </r>
    <r>
      <rPr>
        <sz val="10"/>
        <rFont val="微软雅黑"/>
        <family val="2"/>
        <charset val="134"/>
      </rPr>
      <t>年</t>
    </r>
    <r>
      <rPr>
        <sz val="10"/>
        <rFont val="Arial Narrow"/>
        <family val="2"/>
      </rPr>
      <t>2</t>
    </r>
    <r>
      <rPr>
        <sz val="10"/>
        <rFont val="微软雅黑"/>
        <family val="2"/>
        <charset val="134"/>
      </rPr>
      <t>月</t>
    </r>
    <r>
      <rPr>
        <sz val="10"/>
        <rFont val="Arial Narrow"/>
        <family val="2"/>
      </rPr>
      <t>20</t>
    </r>
    <r>
      <rPr>
        <sz val="10"/>
        <rFont val="微软雅黑"/>
        <family val="2"/>
        <charset val="134"/>
      </rPr>
      <t>日</t>
    </r>
    <phoneticPr fontId="39" type="noConversion"/>
  </si>
  <si>
    <t>国能新朔铁路有限责任公司</t>
    <phoneticPr fontId="39" type="noConversion"/>
  </si>
  <si>
    <r>
      <t>P75;TB/T2342.2\55#</t>
    </r>
    <r>
      <rPr>
        <sz val="10"/>
        <color rgb="FF000000"/>
        <rFont val="宋体"/>
        <family val="3"/>
        <charset val="134"/>
      </rPr>
      <t>钢</t>
    </r>
  </si>
  <si>
    <r>
      <t>\P75;TB/T2342.2\55#</t>
    </r>
    <r>
      <rPr>
        <sz val="10"/>
        <color rgb="FF000000"/>
        <rFont val="宋体"/>
        <family val="3"/>
        <charset val="134"/>
      </rPr>
      <t>钢</t>
    </r>
  </si>
  <si>
    <r>
      <t>P60\55#</t>
    </r>
    <r>
      <rPr>
        <sz val="10"/>
        <color rgb="FF000000"/>
        <rFont val="宋体"/>
        <family val="3"/>
        <charset val="134"/>
      </rPr>
      <t>钢</t>
    </r>
  </si>
  <si>
    <r>
      <t>P75\55</t>
    </r>
    <r>
      <rPr>
        <sz val="10"/>
        <color rgb="FF000000"/>
        <rFont val="宋体"/>
        <family val="3"/>
        <charset val="134"/>
      </rPr>
      <t>号钢</t>
    </r>
  </si>
  <si>
    <r>
      <t>P60\55</t>
    </r>
    <r>
      <rPr>
        <sz val="10"/>
        <color rgb="FF000000"/>
        <rFont val="宋体"/>
        <family val="3"/>
        <charset val="134"/>
      </rPr>
      <t>号钢</t>
    </r>
  </si>
  <si>
    <r>
      <t>YFZ-150\</t>
    </r>
    <r>
      <rPr>
        <sz val="10"/>
        <color indexed="8"/>
        <rFont val="宋体"/>
        <family val="3"/>
        <charset val="134"/>
      </rPr>
      <t>国产</t>
    </r>
  </si>
  <si>
    <r>
      <t>450mm\</t>
    </r>
    <r>
      <rPr>
        <sz val="10"/>
        <color indexed="8"/>
        <rFont val="宋体"/>
        <family val="3"/>
        <charset val="134"/>
      </rPr>
      <t>国产</t>
    </r>
  </si>
  <si>
    <r>
      <t>600mm\</t>
    </r>
    <r>
      <rPr>
        <sz val="10"/>
        <color rgb="FF000000"/>
        <rFont val="宋体"/>
        <family val="3"/>
        <charset val="134"/>
      </rPr>
      <t>国产</t>
    </r>
  </si>
  <si>
    <r>
      <t>TB/T1495.3-92;2-4\</t>
    </r>
    <r>
      <rPr>
        <sz val="10"/>
        <color rgb="FF000000"/>
        <rFont val="宋体"/>
        <family val="3"/>
        <charset val="134"/>
      </rPr>
      <t>无</t>
    </r>
    <r>
      <rPr>
        <sz val="10"/>
        <color rgb="FF000000"/>
        <rFont val="Arial Narrow"/>
        <family val="2"/>
      </rPr>
      <t>\</t>
    </r>
    <r>
      <rPr>
        <sz val="10"/>
        <color rgb="FF000000"/>
        <rFont val="宋体"/>
        <family val="3"/>
        <charset val="134"/>
      </rPr>
      <t>尼龙</t>
    </r>
  </si>
  <si>
    <r>
      <t>90×149×10\</t>
    </r>
    <r>
      <rPr>
        <sz val="10"/>
        <color rgb="FF000000"/>
        <rFont val="宋体"/>
        <family val="3"/>
        <charset val="134"/>
      </rPr>
      <t>无</t>
    </r>
    <r>
      <rPr>
        <sz val="10"/>
        <color rgb="FF000000"/>
        <rFont val="Arial Narrow"/>
        <family val="2"/>
      </rPr>
      <t>\TPEE</t>
    </r>
  </si>
  <si>
    <r>
      <t>M24\</t>
    </r>
    <r>
      <rPr>
        <sz val="10"/>
        <color rgb="FF000000"/>
        <rFont val="宋体"/>
        <family val="3"/>
        <charset val="134"/>
      </rPr>
      <t>无</t>
    </r>
    <r>
      <rPr>
        <sz val="10"/>
        <color rgb="FF000000"/>
        <rFont val="Arial Narrow"/>
        <family val="2"/>
      </rPr>
      <t>\Q275</t>
    </r>
  </si>
  <si>
    <r>
      <t>TB/T1495.2-92;;</t>
    </r>
    <r>
      <rPr>
        <sz val="10"/>
        <color rgb="FF000000"/>
        <rFont val="宋体"/>
        <family val="3"/>
        <charset val="134"/>
      </rPr>
      <t>Ⅱ型</t>
    </r>
    <r>
      <rPr>
        <sz val="10"/>
        <color rgb="FF000000"/>
        <rFont val="Arial Narrow"/>
        <family val="2"/>
      </rPr>
      <t>\U71Mn</t>
    </r>
  </si>
  <si>
    <r>
      <t>P60\</t>
    </r>
    <r>
      <rPr>
        <sz val="10"/>
        <color rgb="FF000000"/>
        <rFont val="宋体"/>
        <family val="3"/>
        <charset val="134"/>
      </rPr>
      <t>玻璃纤维</t>
    </r>
  </si>
  <si>
    <r>
      <t>1/12\P75\</t>
    </r>
    <r>
      <rPr>
        <sz val="10"/>
        <color rgb="FF000000"/>
        <rFont val="宋体"/>
        <family val="3"/>
        <charset val="134"/>
      </rPr>
      <t>砼；左直</t>
    </r>
    <r>
      <rPr>
        <sz val="10"/>
        <color rgb="FF000000"/>
        <rFont val="Arial Narrow"/>
        <family val="2"/>
      </rPr>
      <t>\23400mm\SC381-102</t>
    </r>
  </si>
  <si>
    <r>
      <rPr>
        <sz val="10"/>
        <color rgb="FF000000"/>
        <rFont val="宋体"/>
        <family val="3"/>
        <charset val="134"/>
      </rPr>
      <t>林口</t>
    </r>
    <r>
      <rPr>
        <sz val="10"/>
        <color rgb="FF000000"/>
        <rFont val="Arial Narrow"/>
        <family val="2"/>
      </rPr>
      <t>30T</t>
    </r>
  </si>
  <si>
    <r>
      <t>GFT-40A</t>
    </r>
    <r>
      <rPr>
        <sz val="10"/>
        <color indexed="8"/>
        <rFont val="宋体"/>
        <family val="3"/>
        <charset val="134"/>
      </rPr>
      <t>、</t>
    </r>
    <r>
      <rPr>
        <sz val="10"/>
        <color indexed="8"/>
        <rFont val="Arial Narrow"/>
        <family val="2"/>
      </rPr>
      <t>YFT-40040T</t>
    </r>
  </si>
  <si>
    <r>
      <rPr>
        <sz val="10"/>
        <color rgb="FF000000"/>
        <rFont val="宋体"/>
        <family val="3"/>
        <charset val="134"/>
      </rPr>
      <t>双高</t>
    </r>
    <r>
      <rPr>
        <sz val="10"/>
        <color rgb="FF000000"/>
        <rFont val="Arial Narrow"/>
        <family val="2"/>
      </rPr>
      <t>-180F</t>
    </r>
  </si>
  <si>
    <r>
      <rPr>
        <sz val="10"/>
        <color rgb="FF000000"/>
        <rFont val="宋体"/>
        <family val="3"/>
        <charset val="134"/>
      </rPr>
      <t>方尖头</t>
    </r>
    <r>
      <rPr>
        <sz val="10"/>
        <color rgb="FF000000"/>
        <rFont val="Arial Narrow"/>
        <family val="2"/>
      </rPr>
      <t xml:space="preserve"> 3.2-3.4kg\</t>
    </r>
    <r>
      <rPr>
        <sz val="10"/>
        <color rgb="FF000000"/>
        <rFont val="宋体"/>
        <family val="3"/>
        <charset val="134"/>
      </rPr>
      <t>国产</t>
    </r>
  </si>
  <si>
    <r>
      <t>ND4.2×4\</t>
    </r>
    <r>
      <rPr>
        <sz val="10"/>
        <color rgb="FF000000"/>
        <rFont val="宋体"/>
        <family val="3"/>
        <charset val="134"/>
      </rPr>
      <t>内燃软轴高频捣固机</t>
    </r>
    <r>
      <rPr>
        <sz val="10"/>
        <color rgb="FF000000"/>
        <rFont val="Arial Narrow"/>
        <family val="2"/>
      </rPr>
      <t>\ND4.2×4</t>
    </r>
  </si>
  <si>
    <r>
      <rPr>
        <sz val="10"/>
        <color indexed="8"/>
        <rFont val="宋体"/>
        <family val="3"/>
        <charset val="134"/>
      </rPr>
      <t>铝合金</t>
    </r>
    <r>
      <rPr>
        <sz val="10"/>
        <color indexed="8"/>
        <rFont val="Arial Narrow"/>
        <family val="2"/>
      </rPr>
      <t xml:space="preserve"> 1300mm\</t>
    </r>
    <r>
      <rPr>
        <sz val="10"/>
        <color indexed="8"/>
        <rFont val="宋体"/>
        <family val="3"/>
        <charset val="134"/>
      </rPr>
      <t>国产</t>
    </r>
  </si>
  <si>
    <t>评估价值（不含税）</t>
    <phoneticPr fontId="35" type="noConversion"/>
  </si>
  <si>
    <t>增值税</t>
    <phoneticPr fontId="35" type="noConversion"/>
  </si>
  <si>
    <t>价税合一价</t>
    <phoneticPr fontId="35" type="noConversion"/>
  </si>
  <si>
    <t>国能新准铁路有限责任公司</t>
    <phoneticPr fontId="39" type="noConversion"/>
  </si>
  <si>
    <t>名称</t>
    <phoneticPr fontId="39" type="noConversion"/>
  </si>
  <si>
    <t>存货—原材料评估明细表</t>
    <phoneticPr fontId="39" type="noConversion"/>
  </si>
  <si>
    <t>报废材料材质及重量（KG）</t>
    <phoneticPr fontId="39" type="noConversion"/>
  </si>
  <si>
    <r>
      <rPr>
        <b/>
        <sz val="10"/>
        <rFont val="宋体"/>
        <family val="3"/>
        <charset val="134"/>
      </rPr>
      <t>材料重量（报废</t>
    </r>
    <r>
      <rPr>
        <b/>
        <sz val="10"/>
        <rFont val="Arial Narrow"/>
        <family val="2"/>
      </rPr>
      <t>,KG</t>
    </r>
    <r>
      <rPr>
        <b/>
        <sz val="10"/>
        <rFont val="宋体"/>
        <family val="3"/>
        <charset val="134"/>
      </rPr>
      <t>）</t>
    </r>
    <phoneticPr fontId="39" type="noConversion"/>
  </si>
  <si>
    <t>分相绝缘器</t>
    <phoneticPr fontId="39" type="noConversion"/>
  </si>
  <si>
    <t>台虎钳</t>
    <phoneticPr fontId="39" type="noConversion"/>
  </si>
  <si>
    <t>投光灯塔</t>
    <phoneticPr fontId="39" type="noConversion"/>
  </si>
  <si>
    <t>凉城基地</t>
    <phoneticPr fontId="39" type="noConversion"/>
  </si>
  <si>
    <t>海南工区废旧料库</t>
    <phoneticPr fontId="39" type="noConversion"/>
  </si>
  <si>
    <t>朔州物资配送中心</t>
    <phoneticPr fontId="39" type="noConversion"/>
  </si>
  <si>
    <t>纳林川工区废旧料库</t>
    <phoneticPr fontId="39" type="noConversion"/>
  </si>
  <si>
    <t>海勒斯壕南机务综合楼后汽车库</t>
    <phoneticPr fontId="39" type="noConversion"/>
  </si>
  <si>
    <t>导线</t>
    <phoneticPr fontId="39" type="noConversion"/>
  </si>
  <si>
    <t>机务杂料棚</t>
    <phoneticPr fontId="39" type="noConversion"/>
  </si>
  <si>
    <t>液化气喷枪</t>
    <phoneticPr fontId="39" type="noConversion"/>
  </si>
  <si>
    <t>手电钻</t>
    <phoneticPr fontId="39" type="noConversion"/>
  </si>
  <si>
    <t>电动吹风机</t>
    <phoneticPr fontId="39" type="noConversion"/>
  </si>
  <si>
    <t>台钻</t>
    <phoneticPr fontId="39" type="noConversion"/>
  </si>
  <si>
    <t>压接钳</t>
    <phoneticPr fontId="39" type="noConversion"/>
  </si>
  <si>
    <t>接地摇表</t>
    <phoneticPr fontId="39" type="noConversion"/>
  </si>
  <si>
    <t>弹簧补偿器</t>
    <phoneticPr fontId="39" type="noConversion"/>
  </si>
  <si>
    <t>瓷质绝缘子</t>
    <phoneticPr fontId="39" type="noConversion"/>
  </si>
  <si>
    <t>抢修腕臂</t>
    <phoneticPr fontId="39" type="noConversion"/>
  </si>
  <si>
    <t>电缆标桩</t>
    <phoneticPr fontId="39" type="noConversion"/>
  </si>
  <si>
    <t>定位管</t>
    <phoneticPr fontId="39" type="noConversion"/>
  </si>
  <si>
    <t>高压钠灯</t>
    <phoneticPr fontId="39" type="noConversion"/>
  </si>
  <si>
    <r>
      <t>26</t>
    </r>
    <r>
      <rPr>
        <sz val="10"/>
        <rFont val="宋体"/>
        <family val="3"/>
        <charset val="134"/>
      </rPr>
      <t>型坠砣杆</t>
    </r>
    <phoneticPr fontId="39" type="noConversion"/>
  </si>
  <si>
    <t>接地极</t>
    <phoneticPr fontId="39" type="noConversion"/>
  </si>
  <si>
    <r>
      <t>D</t>
    </r>
    <r>
      <rPr>
        <sz val="10"/>
        <rFont val="宋体"/>
        <family val="3"/>
        <charset val="134"/>
      </rPr>
      <t>型连接器</t>
    </r>
    <phoneticPr fontId="39" type="noConversion"/>
  </si>
  <si>
    <t>U型抱箍</t>
    <phoneticPr fontId="39" type="noConversion"/>
  </si>
  <si>
    <r>
      <rPr>
        <sz val="10"/>
        <rFont val="宋体"/>
        <family val="3"/>
        <charset val="134"/>
      </rPr>
      <t>尼龙挡板座</t>
    </r>
    <r>
      <rPr>
        <sz val="10"/>
        <rFont val="Arial Narrow"/>
        <family val="2"/>
      </rPr>
      <t>\TB/T1495.3-92;2-4\</t>
    </r>
    <r>
      <rPr>
        <sz val="10"/>
        <rFont val="宋体"/>
        <family val="3"/>
        <charset val="134"/>
      </rPr>
      <t>无</t>
    </r>
    <r>
      <rPr>
        <sz val="10"/>
        <rFont val="Arial Narrow"/>
        <family val="2"/>
      </rPr>
      <t>\</t>
    </r>
    <r>
      <rPr>
        <sz val="10"/>
        <rFont val="宋体"/>
        <family val="3"/>
        <charset val="134"/>
      </rPr>
      <t>尼龙</t>
    </r>
    <phoneticPr fontId="39" type="noConversion"/>
  </si>
  <si>
    <r>
      <rPr>
        <sz val="10"/>
        <rFont val="宋体"/>
        <family val="3"/>
        <charset val="134"/>
      </rPr>
      <t>热塑性弹性体垫板</t>
    </r>
    <r>
      <rPr>
        <sz val="10"/>
        <rFont val="Arial Narrow"/>
        <family val="2"/>
      </rPr>
      <t>\190×149×10\</t>
    </r>
    <r>
      <rPr>
        <sz val="10"/>
        <rFont val="宋体"/>
        <family val="3"/>
        <charset val="134"/>
      </rPr>
      <t>无</t>
    </r>
    <r>
      <rPr>
        <sz val="10"/>
        <rFont val="Arial Narrow"/>
        <family val="2"/>
      </rPr>
      <t>\TPEE</t>
    </r>
    <phoneticPr fontId="39" type="noConversion"/>
  </si>
  <si>
    <r>
      <rPr>
        <sz val="10"/>
        <rFont val="宋体"/>
        <family val="3"/>
        <charset val="134"/>
      </rPr>
      <t>绝缘鱼尾板</t>
    </r>
    <r>
      <rPr>
        <sz val="10"/>
        <rFont val="Arial Narrow"/>
        <family val="2"/>
      </rPr>
      <t>\P60\</t>
    </r>
    <r>
      <rPr>
        <sz val="10"/>
        <rFont val="宋体"/>
        <family val="3"/>
        <charset val="134"/>
      </rPr>
      <t>玻璃纤维</t>
    </r>
    <phoneticPr fontId="39" type="noConversion"/>
  </si>
  <si>
    <t>国能新朔准池铁路（山西）有限责任公司</t>
    <phoneticPr fontId="39" type="noConversion"/>
  </si>
  <si>
    <t>产权持有单位：国能新朔铁路有限责任公司、国能新朔准池铁路（山西）有限责任公司、国能新准铁路有限责任公司</t>
    <phoneticPr fontId="39" type="noConversion"/>
  </si>
  <si>
    <r>
      <rPr>
        <sz val="10"/>
        <rFont val="微软雅黑"/>
        <family val="2"/>
        <charset val="134"/>
      </rPr>
      <t>被评估单位（或产权持有单位）填表人：</t>
    </r>
    <r>
      <rPr>
        <sz val="10"/>
        <rFont val="宋体"/>
        <family val="2"/>
        <charset val="134"/>
      </rPr>
      <t>张俊九</t>
    </r>
    <phoneticPr fontId="39" type="noConversion"/>
  </si>
  <si>
    <r>
      <rPr>
        <sz val="10"/>
        <rFont val="微软雅黑"/>
        <family val="2"/>
        <charset val="134"/>
      </rPr>
      <t>填表日期：</t>
    </r>
    <r>
      <rPr>
        <sz val="10"/>
        <rFont val="Arial Narrow"/>
        <family val="2"/>
      </rPr>
      <t>2025</t>
    </r>
    <r>
      <rPr>
        <sz val="10"/>
        <rFont val="微软雅黑"/>
        <family val="2"/>
        <charset val="134"/>
      </rPr>
      <t>年</t>
    </r>
    <r>
      <rPr>
        <sz val="10"/>
        <rFont val="Arial Narrow"/>
        <family val="2"/>
      </rPr>
      <t>2</t>
    </r>
    <r>
      <rPr>
        <sz val="10"/>
        <rFont val="微软雅黑"/>
        <family val="2"/>
        <charset val="134"/>
      </rPr>
      <t>月</t>
    </r>
    <r>
      <rPr>
        <sz val="10"/>
        <rFont val="Arial Narrow"/>
        <family val="2"/>
      </rPr>
      <t>20</t>
    </r>
    <r>
      <rPr>
        <sz val="10"/>
        <rFont val="微软雅黑"/>
        <family val="2"/>
        <charset val="134"/>
      </rPr>
      <t>日</t>
    </r>
    <phoneticPr fontId="39" type="noConversion"/>
  </si>
  <si>
    <t>资产评估汇总表</t>
    <phoneticPr fontId="35" type="noConversion"/>
  </si>
  <si>
    <r>
      <rPr>
        <sz val="9"/>
        <rFont val="微软雅黑"/>
        <family val="2"/>
        <charset val="134"/>
      </rPr>
      <t>评估基准日：</t>
    </r>
    <r>
      <rPr>
        <sz val="9"/>
        <rFont val="Arial Narrow"/>
        <family val="2"/>
      </rPr>
      <t>2025</t>
    </r>
    <r>
      <rPr>
        <sz val="9"/>
        <rFont val="微软雅黑"/>
        <family val="2"/>
        <charset val="134"/>
      </rPr>
      <t>年</t>
    </r>
    <r>
      <rPr>
        <sz val="9"/>
        <rFont val="Arial Narrow"/>
        <family val="2"/>
      </rPr>
      <t>2</t>
    </r>
    <r>
      <rPr>
        <sz val="9"/>
        <rFont val="微软雅黑"/>
        <family val="2"/>
        <charset val="134"/>
      </rPr>
      <t>月</t>
    </r>
    <r>
      <rPr>
        <sz val="9"/>
        <rFont val="Arial Narrow"/>
        <family val="2"/>
      </rPr>
      <t>30</t>
    </r>
    <r>
      <rPr>
        <sz val="9"/>
        <rFont val="微软雅黑"/>
        <family val="2"/>
        <charset val="134"/>
      </rPr>
      <t>日</t>
    </r>
    <phoneticPr fontId="39" type="noConversion"/>
  </si>
  <si>
    <r>
      <rPr>
        <sz val="9"/>
        <rFont val="宋体"/>
        <family val="3"/>
        <charset val="134"/>
      </rPr>
      <t>表</t>
    </r>
    <r>
      <rPr>
        <sz val="9"/>
        <rFont val="Arial Narrow"/>
        <family val="2"/>
      </rPr>
      <t>1</t>
    </r>
  </si>
  <si>
    <r>
      <rPr>
        <sz val="9"/>
        <rFont val="宋体"/>
        <family val="3"/>
        <charset val="134"/>
      </rPr>
      <t>金额单位：人民币万元</t>
    </r>
  </si>
  <si>
    <r>
      <rPr>
        <b/>
        <sz val="10"/>
        <rFont val="宋体"/>
        <family val="3"/>
        <charset val="134"/>
      </rPr>
      <t>项</t>
    </r>
    <r>
      <rPr>
        <b/>
        <sz val="10"/>
        <rFont val="Arial Narrow"/>
        <family val="2"/>
      </rPr>
      <t xml:space="preserve">      </t>
    </r>
    <r>
      <rPr>
        <b/>
        <sz val="10"/>
        <rFont val="宋体"/>
        <family val="3"/>
        <charset val="134"/>
      </rPr>
      <t>目</t>
    </r>
  </si>
  <si>
    <r>
      <rPr>
        <b/>
        <sz val="10"/>
        <rFont val="宋体"/>
        <family val="3"/>
        <charset val="134"/>
      </rPr>
      <t>账面净值</t>
    </r>
  </si>
  <si>
    <r>
      <rPr>
        <b/>
        <sz val="10"/>
        <rFont val="宋体"/>
        <family val="3"/>
        <charset val="134"/>
      </rPr>
      <t>调整后账面值</t>
    </r>
  </si>
  <si>
    <t>增值税</t>
    <phoneticPr fontId="39" type="noConversion"/>
  </si>
  <si>
    <t>价税合一金额</t>
    <phoneticPr fontId="39" type="noConversion"/>
  </si>
  <si>
    <r>
      <rPr>
        <b/>
        <sz val="10"/>
        <rFont val="宋体"/>
        <family val="3"/>
        <charset val="134"/>
      </rPr>
      <t>增减值</t>
    </r>
  </si>
  <si>
    <t>A</t>
  </si>
  <si>
    <t>B</t>
    <phoneticPr fontId="35" type="noConversion"/>
  </si>
  <si>
    <t>C</t>
    <phoneticPr fontId="39" type="noConversion"/>
  </si>
  <si>
    <t>D</t>
    <phoneticPr fontId="39" type="noConversion"/>
  </si>
  <si>
    <t>E=B-A</t>
    <phoneticPr fontId="39" type="noConversion"/>
  </si>
  <si>
    <t>F=E/A×100</t>
    <phoneticPr fontId="39" type="noConversion"/>
  </si>
  <si>
    <t>一、流动资产</t>
    <phoneticPr fontId="35" type="noConversion"/>
  </si>
  <si>
    <t>拟处置废旧物资</t>
    <phoneticPr fontId="35" type="noConversion"/>
  </si>
  <si>
    <t>二、资产总计</t>
    <phoneticPr fontId="35" type="noConversion"/>
  </si>
  <si>
    <t>资产评估分类汇总表</t>
    <phoneticPr fontId="35" type="noConversion"/>
  </si>
  <si>
    <t>表2　金额单位：人民币元</t>
  </si>
  <si>
    <t>评估价值（不含税）</t>
    <phoneticPr fontId="39" type="noConversion"/>
  </si>
  <si>
    <t>一、流动资产合计</t>
  </si>
  <si>
    <t>　  拟处置废旧物资</t>
    <phoneticPr fontId="35" type="noConversion"/>
  </si>
  <si>
    <r>
      <rPr>
        <sz val="10"/>
        <rFont val="宋体"/>
        <family val="3"/>
        <charset val="134"/>
      </rPr>
      <t>接头夹板</t>
    </r>
    <r>
      <rPr>
        <sz val="10"/>
        <rFont val="Arial Narrow"/>
        <family val="2"/>
      </rPr>
      <t>\P75;TB/T2342.2\55#</t>
    </r>
    <r>
      <rPr>
        <sz val="10"/>
        <rFont val="宋体"/>
        <family val="3"/>
        <charset val="134"/>
      </rPr>
      <t>钢</t>
    </r>
    <phoneticPr fontId="39" type="noConversion"/>
  </si>
  <si>
    <r>
      <rPr>
        <sz val="10"/>
        <rFont val="宋体"/>
        <family val="3"/>
        <charset val="134"/>
      </rPr>
      <t>接头螺栓</t>
    </r>
    <r>
      <rPr>
        <sz val="10"/>
        <rFont val="Arial Narrow"/>
        <family val="2"/>
      </rPr>
      <t>\P75;M24×160\10.9S\Q275</t>
    </r>
    <phoneticPr fontId="39" type="noConversion"/>
  </si>
  <si>
    <t>卧厂车站</t>
    <phoneticPr fontId="39" type="noConversion"/>
  </si>
  <si>
    <t>绝缘靴</t>
    <phoneticPr fontId="39" type="noConversion"/>
  </si>
  <si>
    <t>绝缘手套</t>
    <phoneticPr fontId="39" type="noConversion"/>
  </si>
  <si>
    <t>绝缘杆</t>
    <phoneticPr fontId="39" type="noConversion"/>
  </si>
  <si>
    <r>
      <rPr>
        <sz val="10"/>
        <rFont val="微软雅黑"/>
        <family val="2"/>
        <charset val="134"/>
      </rPr>
      <t>评估人员：</t>
    </r>
    <r>
      <rPr>
        <sz val="10"/>
        <rFont val="宋体"/>
        <family val="2"/>
        <charset val="134"/>
      </rPr>
      <t>朱赛</t>
    </r>
    <phoneticPr fontId="3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</si>
</sst>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0.00_);[Red]\(0.00\)"/>
    <numFmt numFmtId="178" formatCode="0.00_ "/>
    <numFmt numFmtId="179" formatCode="0_ "/>
  </numFmts>
  <fonts count="50" x14ac:knownFonts="1">
    <font>
      <sz val="12"/>
      <name val="Times New Roman"/>
      <charset val="134"/>
    </font>
    <font>
      <sz val="18"/>
      <name val="Arial Narrow"/>
      <family val="2"/>
    </font>
    <font>
      <sz val="9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0"/>
      <name val="Times New Roman"/>
      <family val="1"/>
    </font>
    <font>
      <b/>
      <sz val="18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0"/>
      <name val="宋体"/>
      <family val="3"/>
      <charset val="134"/>
    </font>
    <font>
      <sz val="8"/>
      <name val="Arial Narrow"/>
      <family val="2"/>
    </font>
    <font>
      <b/>
      <sz val="10"/>
      <name val="Arial Narrow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9"/>
      <color theme="1"/>
      <name val="Arial Narrow"/>
      <family val="2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u/>
      <sz val="12"/>
      <color theme="10"/>
      <name val="Times New Roman"/>
      <family val="1"/>
    </font>
    <font>
      <sz val="10"/>
      <name val="Arial"/>
      <family val="2"/>
    </font>
    <font>
      <sz val="10"/>
      <color theme="10"/>
      <name val="宋体"/>
      <family val="3"/>
      <charset val="134"/>
    </font>
    <font>
      <b/>
      <sz val="18"/>
      <name val="黑体"/>
      <family val="3"/>
      <charset val="134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name val="Segoe UI Symbol"/>
      <family val="2"/>
    </font>
    <font>
      <sz val="10"/>
      <name val="微软雅黑"/>
      <family val="2"/>
      <charset val="134"/>
    </font>
    <font>
      <sz val="9"/>
      <name val="Times New Roman"/>
      <family val="1"/>
    </font>
    <font>
      <sz val="10"/>
      <name val="Arial Narrow"/>
      <family val="2"/>
      <charset val="134"/>
    </font>
    <font>
      <sz val="18"/>
      <name val="黑体"/>
      <family val="3"/>
      <charset val="134"/>
    </font>
    <font>
      <b/>
      <sz val="10"/>
      <name val="Arial Narrow"/>
      <family val="3"/>
      <charset val="134"/>
    </font>
    <font>
      <sz val="10"/>
      <name val="宋体"/>
      <family val="2"/>
      <charset val="134"/>
    </font>
    <font>
      <sz val="10"/>
      <name val="Arial Narrow"/>
      <family val="3"/>
      <charset val="134"/>
    </font>
    <font>
      <sz val="12"/>
      <name val="Times New Roman"/>
      <family val="1"/>
    </font>
    <font>
      <sz val="9"/>
      <name val="Arial Narrow"/>
      <family val="2"/>
      <charset val="134"/>
    </font>
    <font>
      <sz val="9"/>
      <name val="微软雅黑"/>
      <family val="2"/>
      <charset val="134"/>
    </font>
    <font>
      <b/>
      <sz val="9"/>
      <name val="Arial Narrow"/>
      <family val="2"/>
    </font>
    <font>
      <b/>
      <sz val="10"/>
      <name val="宋体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8">
    <xf numFmtId="0" fontId="0" fillId="0" borderId="0"/>
    <xf numFmtId="43" fontId="3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7" fillId="0" borderId="0" applyProtection="0"/>
    <xf numFmtId="0" fontId="17" fillId="0" borderId="0"/>
    <xf numFmtId="1" fontId="32" fillId="0" borderId="0"/>
    <xf numFmtId="0" fontId="45" fillId="0" borderId="0"/>
    <xf numFmtId="0" fontId="17" fillId="0" borderId="0"/>
  </cellStyleXfs>
  <cellXfs count="297">
    <xf numFmtId="0" fontId="0" fillId="0" borderId="0" xfId="0"/>
    <xf numFmtId="176" fontId="1" fillId="0" borderId="0" xfId="0" applyNumberFormat="1" applyFont="1" applyAlignment="1">
      <alignment vertical="center"/>
    </xf>
    <xf numFmtId="176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vertical="center" wrapText="1"/>
    </xf>
    <xf numFmtId="176" fontId="4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vertical="center"/>
    </xf>
    <xf numFmtId="176" fontId="3" fillId="2" borderId="0" xfId="0" applyNumberFormat="1" applyFont="1" applyFill="1" applyAlignment="1">
      <alignment vertical="center"/>
    </xf>
    <xf numFmtId="176" fontId="5" fillId="0" borderId="0" xfId="2" applyNumberFormat="1" applyFont="1" applyFill="1" applyAlignment="1" applyProtection="1">
      <alignment vertical="center"/>
    </xf>
    <xf numFmtId="176" fontId="6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left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right" vertical="center" wrapText="1"/>
    </xf>
    <xf numFmtId="176" fontId="8" fillId="0" borderId="4" xfId="0" applyNumberFormat="1" applyFont="1" applyBorder="1" applyAlignment="1">
      <alignment horizontal="right" vertical="center" wrapText="1"/>
    </xf>
    <xf numFmtId="49" fontId="7" fillId="0" borderId="4" xfId="0" applyNumberFormat="1" applyFont="1" applyBorder="1" applyAlignment="1">
      <alignment horizontal="right" vertical="center" wrapText="1"/>
    </xf>
    <xf numFmtId="176" fontId="7" fillId="0" borderId="4" xfId="0" applyNumberFormat="1" applyFont="1" applyBorder="1" applyAlignment="1">
      <alignment horizontal="right" vertical="center" wrapText="1"/>
    </xf>
    <xf numFmtId="176" fontId="4" fillId="0" borderId="3" xfId="0" applyNumberFormat="1" applyFont="1" applyBorder="1" applyAlignment="1">
      <alignment horizontal="right" vertical="center" wrapText="1"/>
    </xf>
    <xf numFmtId="176" fontId="2" fillId="0" borderId="0" xfId="0" applyNumberFormat="1" applyFont="1" applyAlignment="1">
      <alignment vertical="center"/>
    </xf>
    <xf numFmtId="176" fontId="11" fillId="0" borderId="3" xfId="0" applyNumberFormat="1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right" vertical="center" wrapText="1"/>
    </xf>
    <xf numFmtId="14" fontId="7" fillId="0" borderId="4" xfId="0" applyNumberFormat="1" applyFont="1" applyBorder="1" applyAlignment="1">
      <alignment horizontal="right" vertical="center" wrapText="1"/>
    </xf>
    <xf numFmtId="14" fontId="8" fillId="0" borderId="3" xfId="0" applyNumberFormat="1" applyFont="1" applyBorder="1" applyAlignment="1">
      <alignment horizontal="right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right" vertical="center" wrapText="1" shrinkToFit="1"/>
    </xf>
    <xf numFmtId="176" fontId="7" fillId="0" borderId="4" xfId="0" applyNumberFormat="1" applyFont="1" applyBorder="1" applyAlignment="1">
      <alignment horizontal="right" vertical="center" wrapText="1" shrinkToFit="1"/>
    </xf>
    <xf numFmtId="176" fontId="4" fillId="0" borderId="3" xfId="0" applyNumberFormat="1" applyFont="1" applyBorder="1" applyAlignment="1">
      <alignment horizontal="right" vertical="center" wrapText="1" shrinkToFit="1"/>
    </xf>
    <xf numFmtId="176" fontId="12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right" vertical="center"/>
    </xf>
    <xf numFmtId="176" fontId="13" fillId="0" borderId="3" xfId="0" applyNumberFormat="1" applyFont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4" xfId="0" applyNumberFormat="1" applyFont="1" applyBorder="1" applyAlignment="1">
      <alignment horizontal="right" vertical="center" wrapText="1"/>
    </xf>
    <xf numFmtId="176" fontId="3" fillId="0" borderId="3" xfId="0" applyNumberFormat="1" applyFont="1" applyBorder="1" applyAlignment="1">
      <alignment horizontal="right" vertical="center" wrapText="1"/>
    </xf>
    <xf numFmtId="49" fontId="7" fillId="0" borderId="6" xfId="0" applyNumberFormat="1" applyFont="1" applyBorder="1" applyAlignment="1">
      <alignment vertical="center" wrapText="1"/>
    </xf>
    <xf numFmtId="176" fontId="12" fillId="2" borderId="0" xfId="0" applyNumberFormat="1" applyFont="1" applyFill="1" applyAlignment="1">
      <alignment horizontal="left" vertical="center"/>
    </xf>
    <xf numFmtId="176" fontId="1" fillId="2" borderId="0" xfId="0" applyNumberFormat="1" applyFont="1" applyFill="1" applyAlignment="1">
      <alignment vertical="center"/>
    </xf>
    <xf numFmtId="176" fontId="14" fillId="3" borderId="0" xfId="0" applyNumberFormat="1" applyFont="1" applyFill="1" applyAlignment="1">
      <alignment vertical="center"/>
    </xf>
    <xf numFmtId="176" fontId="3" fillId="3" borderId="0" xfId="0" applyNumberFormat="1" applyFont="1" applyFill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 wrapText="1"/>
    </xf>
    <xf numFmtId="176" fontId="14" fillId="3" borderId="0" xfId="0" applyNumberFormat="1" applyFont="1" applyFill="1" applyAlignment="1">
      <alignment horizontal="center" vertical="center" wrapText="1"/>
    </xf>
    <xf numFmtId="176" fontId="3" fillId="3" borderId="0" xfId="0" applyNumberFormat="1" applyFont="1" applyFill="1" applyAlignment="1">
      <alignment vertical="center" wrapText="1"/>
    </xf>
    <xf numFmtId="10" fontId="14" fillId="3" borderId="0" xfId="0" applyNumberFormat="1" applyFont="1" applyFill="1" applyAlignment="1">
      <alignment horizontal="center" vertical="center"/>
    </xf>
    <xf numFmtId="176" fontId="3" fillId="2" borderId="0" xfId="0" applyNumberFormat="1" applyFont="1" applyFill="1" applyAlignment="1">
      <alignment vertical="center" wrapText="1"/>
    </xf>
    <xf numFmtId="10" fontId="3" fillId="3" borderId="0" xfId="0" applyNumberFormat="1" applyFont="1" applyFill="1" applyAlignment="1">
      <alignment horizontal="center" vertical="center"/>
    </xf>
    <xf numFmtId="176" fontId="4" fillId="2" borderId="0" xfId="0" applyNumberFormat="1" applyFont="1" applyFill="1" applyAlignment="1">
      <alignment horizontal="right" vertical="center" wrapText="1"/>
    </xf>
    <xf numFmtId="176" fontId="3" fillId="2" borderId="0" xfId="0" applyNumberFormat="1" applyFont="1" applyFill="1" applyAlignment="1">
      <alignment horizontal="right" vertical="center" wrapText="1"/>
    </xf>
    <xf numFmtId="10" fontId="3" fillId="3" borderId="0" xfId="0" applyNumberFormat="1" applyFont="1" applyFill="1" applyAlignment="1">
      <alignment vertical="center"/>
    </xf>
    <xf numFmtId="176" fontId="3" fillId="3" borderId="0" xfId="0" applyNumberFormat="1" applyFont="1" applyFill="1" applyAlignment="1">
      <alignment vertical="center"/>
    </xf>
    <xf numFmtId="10" fontId="14" fillId="3" borderId="0" xfId="0" applyNumberFormat="1" applyFont="1" applyFill="1" applyAlignment="1">
      <alignment horizontal="center" vertical="center" wrapText="1"/>
    </xf>
    <xf numFmtId="10" fontId="14" fillId="3" borderId="0" xfId="0" applyNumberFormat="1" applyFont="1" applyFill="1" applyAlignment="1">
      <alignment vertical="center" wrapText="1"/>
    </xf>
    <xf numFmtId="10" fontId="3" fillId="3" borderId="0" xfId="0" applyNumberFormat="1" applyFont="1" applyFill="1" applyAlignment="1">
      <alignment horizontal="center" vertical="center" wrapText="1"/>
    </xf>
    <xf numFmtId="10" fontId="3" fillId="3" borderId="0" xfId="0" applyNumberFormat="1" applyFont="1" applyFill="1" applyAlignment="1">
      <alignment vertical="center" wrapText="1"/>
    </xf>
    <xf numFmtId="176" fontId="14" fillId="4" borderId="0" xfId="0" applyNumberFormat="1" applyFont="1" applyFill="1" applyAlignment="1">
      <alignment vertical="center"/>
    </xf>
    <xf numFmtId="176" fontId="15" fillId="3" borderId="0" xfId="0" applyNumberFormat="1" applyFont="1" applyFill="1" applyAlignment="1">
      <alignment horizontal="center" vertical="center" wrapText="1"/>
    </xf>
    <xf numFmtId="176" fontId="3" fillId="4" borderId="0" xfId="0" applyNumberFormat="1" applyFont="1" applyFill="1" applyAlignment="1">
      <alignment horizontal="center" vertical="center" wrapText="1"/>
    </xf>
    <xf numFmtId="176" fontId="3" fillId="4" borderId="0" xfId="0" applyNumberFormat="1" applyFont="1" applyFill="1" applyAlignment="1">
      <alignment vertical="center" wrapText="1"/>
    </xf>
    <xf numFmtId="14" fontId="14" fillId="4" borderId="0" xfId="0" applyNumberFormat="1" applyFont="1" applyFill="1" applyAlignment="1">
      <alignment vertical="center"/>
    </xf>
    <xf numFmtId="176" fontId="3" fillId="4" borderId="0" xfId="0" applyNumberFormat="1" applyFont="1" applyFill="1" applyAlignment="1">
      <alignment vertical="center"/>
    </xf>
    <xf numFmtId="9" fontId="3" fillId="4" borderId="0" xfId="0" applyNumberFormat="1" applyFont="1" applyFill="1" applyAlignment="1">
      <alignment horizontal="center" vertical="center"/>
    </xf>
    <xf numFmtId="176" fontId="3" fillId="5" borderId="0" xfId="0" applyNumberFormat="1" applyFont="1" applyFill="1" applyAlignment="1">
      <alignment vertical="center"/>
    </xf>
    <xf numFmtId="14" fontId="14" fillId="4" borderId="0" xfId="0" applyNumberFormat="1" applyFont="1" applyFill="1" applyAlignment="1">
      <alignment horizontal="center" vertical="center" wrapText="1"/>
    </xf>
    <xf numFmtId="176" fontId="14" fillId="4" borderId="0" xfId="0" applyNumberFormat="1" applyFont="1" applyFill="1" applyAlignment="1">
      <alignment horizontal="center" vertical="center" wrapText="1"/>
    </xf>
    <xf numFmtId="176" fontId="16" fillId="4" borderId="0" xfId="0" applyNumberFormat="1" applyFont="1" applyFill="1" applyAlignment="1">
      <alignment horizontal="center" vertical="center" wrapText="1"/>
    </xf>
    <xf numFmtId="9" fontId="14" fillId="4" borderId="0" xfId="0" applyNumberFormat="1" applyFont="1" applyFill="1" applyAlignment="1">
      <alignment horizontal="center" vertical="center" wrapText="1"/>
    </xf>
    <xf numFmtId="9" fontId="16" fillId="4" borderId="0" xfId="0" applyNumberFormat="1" applyFont="1" applyFill="1" applyAlignment="1">
      <alignment horizontal="center" vertical="center" wrapText="1"/>
    </xf>
    <xf numFmtId="176" fontId="16" fillId="5" borderId="0" xfId="0" applyNumberFormat="1" applyFont="1" applyFill="1" applyAlignment="1">
      <alignment horizontal="center" vertical="center" wrapText="1"/>
    </xf>
    <xf numFmtId="14" fontId="3" fillId="4" borderId="0" xfId="0" applyNumberFormat="1" applyFont="1" applyFill="1" applyAlignment="1">
      <alignment vertical="center" wrapText="1"/>
    </xf>
    <xf numFmtId="9" fontId="3" fillId="4" borderId="0" xfId="0" applyNumberFormat="1" applyFont="1" applyFill="1" applyAlignment="1">
      <alignment horizontal="center" vertical="center" wrapText="1"/>
    </xf>
    <xf numFmtId="176" fontId="14" fillId="5" borderId="0" xfId="0" applyNumberFormat="1" applyFont="1" applyFill="1" applyAlignment="1">
      <alignment horizontal="center" vertical="center" wrapText="1"/>
    </xf>
    <xf numFmtId="176" fontId="3" fillId="5" borderId="0" xfId="0" applyNumberFormat="1" applyFont="1" applyFill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4" xfId="0" applyFont="1" applyBorder="1" applyAlignment="1">
      <alignment wrapText="1"/>
    </xf>
    <xf numFmtId="0" fontId="7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wrapText="1"/>
    </xf>
    <xf numFmtId="176" fontId="4" fillId="0" borderId="5" xfId="0" applyNumberFormat="1" applyFont="1" applyBorder="1" applyAlignment="1">
      <alignment horizontal="left" vertical="center" wrapText="1"/>
    </xf>
    <xf numFmtId="177" fontId="7" fillId="0" borderId="4" xfId="0" applyNumberFormat="1" applyFont="1" applyBorder="1" applyAlignment="1">
      <alignment horizontal="center" vertical="center" wrapText="1"/>
    </xf>
    <xf numFmtId="0" fontId="3" fillId="0" borderId="0" xfId="0" applyFont="1"/>
    <xf numFmtId="177" fontId="17" fillId="0" borderId="4" xfId="4" applyNumberFormat="1" applyBorder="1"/>
    <xf numFmtId="176" fontId="13" fillId="0" borderId="3" xfId="0" applyNumberFormat="1" applyFont="1" applyBorder="1" applyAlignment="1">
      <alignment horizontal="right" vertical="center" wrapText="1"/>
    </xf>
    <xf numFmtId="176" fontId="11" fillId="0" borderId="9" xfId="0" applyNumberFormat="1" applyFont="1" applyBorder="1" applyAlignment="1">
      <alignment horizontal="right" vertical="center" wrapText="1"/>
    </xf>
    <xf numFmtId="176" fontId="7" fillId="0" borderId="8" xfId="0" applyNumberFormat="1" applyFont="1" applyBorder="1" applyAlignment="1">
      <alignment horizontal="right" vertical="center" wrapText="1"/>
    </xf>
    <xf numFmtId="176" fontId="4" fillId="0" borderId="4" xfId="0" applyNumberFormat="1" applyFont="1" applyBorder="1" applyAlignment="1">
      <alignment horizontal="right" vertical="center" wrapText="1" shrinkToFit="1"/>
    </xf>
    <xf numFmtId="176" fontId="3" fillId="0" borderId="4" xfId="0" applyNumberFormat="1" applyFont="1" applyBorder="1" applyAlignment="1">
      <alignment horizontal="right" vertical="center" wrapText="1" shrinkToFit="1"/>
    </xf>
    <xf numFmtId="178" fontId="3" fillId="3" borderId="0" xfId="0" applyNumberFormat="1" applyFont="1" applyFill="1" applyAlignment="1">
      <alignment vertical="center"/>
    </xf>
    <xf numFmtId="179" fontId="3" fillId="4" borderId="0" xfId="0" applyNumberFormat="1" applyFont="1" applyFill="1" applyAlignment="1">
      <alignment horizontal="center" vertical="center" wrapText="1"/>
    </xf>
    <xf numFmtId="176" fontId="18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center"/>
    </xf>
    <xf numFmtId="14" fontId="3" fillId="4" borderId="0" xfId="0" applyNumberFormat="1" applyFont="1" applyFill="1" applyAlignment="1">
      <alignment vertical="center"/>
    </xf>
    <xf numFmtId="176" fontId="3" fillId="6" borderId="0" xfId="0" applyNumberFormat="1" applyFont="1" applyFill="1" applyAlignment="1">
      <alignment vertical="center"/>
    </xf>
    <xf numFmtId="176" fontId="3" fillId="7" borderId="0" xfId="0" applyNumberFormat="1" applyFont="1" applyFill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 wrapText="1"/>
    </xf>
    <xf numFmtId="176" fontId="3" fillId="0" borderId="4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right" vertical="center" wrapText="1"/>
    </xf>
    <xf numFmtId="176" fontId="3" fillId="0" borderId="2" xfId="0" applyNumberFormat="1" applyFont="1" applyBorder="1" applyAlignment="1">
      <alignment horizontal="right" vertical="center" wrapText="1"/>
    </xf>
    <xf numFmtId="176" fontId="4" fillId="0" borderId="4" xfId="0" applyNumberFormat="1" applyFont="1" applyBorder="1" applyAlignment="1">
      <alignment horizontal="right" vertical="center" wrapText="1"/>
    </xf>
    <xf numFmtId="49" fontId="3" fillId="0" borderId="0" xfId="0" applyNumberFormat="1" applyFont="1" applyAlignment="1">
      <alignment vertical="center" wrapText="1"/>
    </xf>
    <xf numFmtId="176" fontId="1" fillId="0" borderId="0" xfId="0" applyNumberFormat="1" applyFont="1" applyAlignment="1">
      <alignment vertical="center" wrapText="1"/>
    </xf>
    <xf numFmtId="176" fontId="1" fillId="3" borderId="0" xfId="0" applyNumberFormat="1" applyFont="1" applyFill="1" applyAlignment="1">
      <alignment vertical="center"/>
    </xf>
    <xf numFmtId="176" fontId="1" fillId="3" borderId="0" xfId="0" applyNumberFormat="1" applyFont="1" applyFill="1" applyAlignment="1">
      <alignment horizontal="center" vertical="center"/>
    </xf>
    <xf numFmtId="176" fontId="14" fillId="3" borderId="0" xfId="0" applyNumberFormat="1" applyFont="1" applyFill="1" applyAlignment="1">
      <alignment horizontal="center" vertical="center"/>
    </xf>
    <xf numFmtId="176" fontId="4" fillId="3" borderId="0" xfId="0" applyNumberFormat="1" applyFont="1" applyFill="1" applyAlignment="1">
      <alignment horizontal="right" vertical="center" wrapText="1"/>
    </xf>
    <xf numFmtId="176" fontId="3" fillId="3" borderId="0" xfId="0" applyNumberFormat="1" applyFont="1" applyFill="1" applyAlignment="1">
      <alignment horizontal="right" vertical="center" wrapText="1"/>
    </xf>
    <xf numFmtId="10" fontId="1" fillId="3" borderId="0" xfId="0" applyNumberFormat="1" applyFont="1" applyFill="1" applyAlignment="1">
      <alignment vertical="center"/>
    </xf>
    <xf numFmtId="176" fontId="1" fillId="4" borderId="0" xfId="0" applyNumberFormat="1" applyFont="1" applyFill="1" applyAlignment="1">
      <alignment vertical="center"/>
    </xf>
    <xf numFmtId="14" fontId="1" fillId="4" borderId="0" xfId="0" applyNumberFormat="1" applyFont="1" applyFill="1" applyAlignment="1">
      <alignment vertical="center"/>
    </xf>
    <xf numFmtId="9" fontId="1" fillId="4" borderId="0" xfId="0" applyNumberFormat="1" applyFont="1" applyFill="1" applyAlignment="1">
      <alignment horizontal="center" vertical="center"/>
    </xf>
    <xf numFmtId="176" fontId="1" fillId="5" borderId="0" xfId="0" applyNumberFormat="1" applyFont="1" applyFill="1" applyAlignment="1">
      <alignment vertical="center"/>
    </xf>
    <xf numFmtId="176" fontId="1" fillId="6" borderId="0" xfId="0" applyNumberFormat="1" applyFont="1" applyFill="1" applyAlignment="1">
      <alignment vertical="center"/>
    </xf>
    <xf numFmtId="176" fontId="1" fillId="7" borderId="0" xfId="0" applyNumberFormat="1" applyFont="1" applyFill="1" applyAlignment="1">
      <alignment vertical="center"/>
    </xf>
    <xf numFmtId="176" fontId="14" fillId="6" borderId="0" xfId="0" applyNumberFormat="1" applyFont="1" applyFill="1" applyAlignment="1">
      <alignment horizontal="center" vertical="center" wrapText="1"/>
    </xf>
    <xf numFmtId="176" fontId="16" fillId="6" borderId="0" xfId="0" applyNumberFormat="1" applyFont="1" applyFill="1" applyAlignment="1">
      <alignment horizontal="center" vertical="center" wrapText="1"/>
    </xf>
    <xf numFmtId="176" fontId="14" fillId="7" borderId="0" xfId="0" applyNumberFormat="1" applyFont="1" applyFill="1" applyAlignment="1">
      <alignment horizontal="center" vertical="center" wrapText="1"/>
    </xf>
    <xf numFmtId="176" fontId="3" fillId="6" borderId="0" xfId="0" applyNumberFormat="1" applyFont="1" applyFill="1" applyAlignment="1">
      <alignment vertical="center" wrapText="1"/>
    </xf>
    <xf numFmtId="176" fontId="3" fillId="7" borderId="0" xfId="0" applyNumberFormat="1" applyFont="1" applyFill="1" applyAlignment="1">
      <alignment vertical="center" wrapText="1"/>
    </xf>
    <xf numFmtId="176" fontId="4" fillId="6" borderId="0" xfId="0" applyNumberFormat="1" applyFont="1" applyFill="1" applyAlignment="1">
      <alignment horizontal="right" vertical="center" wrapText="1"/>
    </xf>
    <xf numFmtId="176" fontId="4" fillId="7" borderId="0" xfId="0" applyNumberFormat="1" applyFont="1" applyFill="1" applyAlignment="1">
      <alignment horizontal="right" vertical="center" wrapText="1"/>
    </xf>
    <xf numFmtId="176" fontId="3" fillId="6" borderId="0" xfId="0" applyNumberFormat="1" applyFont="1" applyFill="1" applyAlignment="1">
      <alignment horizontal="right" vertical="center" wrapText="1"/>
    </xf>
    <xf numFmtId="176" fontId="3" fillId="7" borderId="0" xfId="0" applyNumberFormat="1" applyFont="1" applyFill="1" applyAlignment="1">
      <alignment horizontal="right" vertical="center" wrapText="1"/>
    </xf>
    <xf numFmtId="176" fontId="4" fillId="0" borderId="0" xfId="0" applyNumberFormat="1" applyFont="1" applyAlignment="1">
      <alignment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 wrapText="1"/>
    </xf>
    <xf numFmtId="176" fontId="7" fillId="0" borderId="6" xfId="0" applyNumberFormat="1" applyFont="1" applyBorder="1" applyAlignment="1">
      <alignment vertical="center" wrapText="1"/>
    </xf>
    <xf numFmtId="176" fontId="3" fillId="0" borderId="6" xfId="0" applyNumberFormat="1" applyFont="1" applyBorder="1" applyAlignment="1">
      <alignment horizontal="right" vertical="center" wrapText="1"/>
    </xf>
    <xf numFmtId="176" fontId="28" fillId="0" borderId="6" xfId="2" applyNumberFormat="1" applyFont="1" applyBorder="1" applyAlignment="1">
      <alignment vertical="center" wrapText="1"/>
    </xf>
    <xf numFmtId="176" fontId="3" fillId="0" borderId="6" xfId="0" applyNumberFormat="1" applyFont="1" applyBorder="1" applyAlignment="1">
      <alignment vertical="center" wrapText="1"/>
    </xf>
    <xf numFmtId="176" fontId="4" fillId="0" borderId="6" xfId="0" applyNumberFormat="1" applyFont="1" applyBorder="1" applyAlignment="1">
      <alignment horizontal="right" vertical="center" wrapText="1"/>
    </xf>
    <xf numFmtId="43" fontId="23" fillId="0" borderId="4" xfId="1" applyFont="1" applyFill="1" applyBorder="1" applyAlignment="1">
      <alignment horizontal="center" vertical="center" wrapText="1"/>
    </xf>
    <xf numFmtId="176" fontId="2" fillId="0" borderId="0" xfId="6" applyNumberFormat="1" applyFont="1" applyAlignment="1" applyProtection="1">
      <alignment vertical="center"/>
      <protection locked="0"/>
    </xf>
    <xf numFmtId="179" fontId="2" fillId="0" borderId="0" xfId="6" applyNumberFormat="1" applyFont="1" applyAlignment="1" applyProtection="1">
      <alignment vertical="center"/>
      <protection locked="0"/>
    </xf>
    <xf numFmtId="176" fontId="41" fillId="0" borderId="0" xfId="6" applyNumberFormat="1" applyFont="1" applyAlignment="1" applyProtection="1">
      <alignment vertical="center"/>
      <protection locked="0"/>
    </xf>
    <xf numFmtId="176" fontId="46" fillId="0" borderId="0" xfId="6" applyNumberFormat="1" applyFont="1" applyAlignment="1" applyProtection="1">
      <alignment horizontal="centerContinuous" vertical="center"/>
      <protection hidden="1"/>
    </xf>
    <xf numFmtId="179" fontId="2" fillId="0" borderId="0" xfId="6" applyNumberFormat="1" applyFont="1" applyAlignment="1" applyProtection="1">
      <alignment horizontal="centerContinuous" vertical="center"/>
      <protection hidden="1"/>
    </xf>
    <xf numFmtId="176" fontId="2" fillId="0" borderId="0" xfId="6" applyNumberFormat="1" applyFont="1" applyAlignment="1" applyProtection="1">
      <alignment horizontal="centerContinuous" vertical="center"/>
      <protection hidden="1"/>
    </xf>
    <xf numFmtId="176" fontId="2" fillId="0" borderId="0" xfId="6" applyNumberFormat="1" applyFont="1" applyAlignment="1" applyProtection="1">
      <alignment horizontal="right" vertical="center"/>
      <protection hidden="1"/>
    </xf>
    <xf numFmtId="176" fontId="2" fillId="0" borderId="1" xfId="6" applyNumberFormat="1" applyFont="1" applyBorder="1" applyAlignment="1" applyProtection="1">
      <alignment vertical="center"/>
      <protection hidden="1"/>
    </xf>
    <xf numFmtId="176" fontId="2" fillId="0" borderId="0" xfId="6" applyNumberFormat="1" applyFont="1" applyAlignment="1" applyProtection="1">
      <alignment vertical="center"/>
      <protection hidden="1"/>
    </xf>
    <xf numFmtId="176" fontId="4" fillId="0" borderId="4" xfId="6" applyNumberFormat="1" applyFont="1" applyBorder="1" applyAlignment="1" applyProtection="1">
      <alignment horizontal="center" vertical="center" wrapText="1"/>
      <protection hidden="1"/>
    </xf>
    <xf numFmtId="176" fontId="11" fillId="0" borderId="4" xfId="6" applyNumberFormat="1" applyFont="1" applyBorder="1" applyAlignment="1" applyProtection="1">
      <alignment horizontal="center" vertical="center" wrapText="1"/>
      <protection hidden="1"/>
    </xf>
    <xf numFmtId="176" fontId="11" fillId="0" borderId="4" xfId="6" applyNumberFormat="1" applyFont="1" applyBorder="1" applyAlignment="1">
      <alignment horizontal="center" vertical="center" wrapText="1"/>
    </xf>
    <xf numFmtId="176" fontId="4" fillId="0" borderId="0" xfId="6" applyNumberFormat="1" applyFont="1" applyAlignment="1" applyProtection="1">
      <alignment horizontal="center" vertical="center" wrapText="1"/>
      <protection locked="0"/>
    </xf>
    <xf numFmtId="176" fontId="4" fillId="0" borderId="4" xfId="6" applyNumberFormat="1" applyFont="1" applyBorder="1" applyAlignment="1">
      <alignment horizontal="center" vertical="center" wrapText="1"/>
    </xf>
    <xf numFmtId="176" fontId="14" fillId="0" borderId="4" xfId="6" applyNumberFormat="1" applyFont="1" applyBorder="1" applyAlignment="1" applyProtection="1">
      <alignment horizontal="center" vertical="center"/>
      <protection hidden="1"/>
    </xf>
    <xf numFmtId="179" fontId="3" fillId="0" borderId="4" xfId="6" applyNumberFormat="1" applyFont="1" applyBorder="1" applyAlignment="1" applyProtection="1">
      <alignment horizontal="center" vertical="center"/>
      <protection hidden="1"/>
    </xf>
    <xf numFmtId="43" fontId="3" fillId="0" borderId="4" xfId="6" applyNumberFormat="1" applyFont="1" applyBorder="1" applyAlignment="1" applyProtection="1">
      <alignment vertical="center"/>
      <protection hidden="1"/>
    </xf>
    <xf numFmtId="176" fontId="43" fillId="0" borderId="4" xfId="6" applyNumberFormat="1" applyFont="1" applyBorder="1" applyAlignment="1" applyProtection="1">
      <alignment horizontal="center" vertical="center"/>
      <protection hidden="1"/>
    </xf>
    <xf numFmtId="176" fontId="11" fillId="0" borderId="8" xfId="6" applyNumberFormat="1" applyFont="1" applyBorder="1" applyAlignment="1" applyProtection="1">
      <alignment horizontal="center" vertical="center"/>
      <protection hidden="1"/>
    </xf>
    <xf numFmtId="179" fontId="48" fillId="0" borderId="4" xfId="6" applyNumberFormat="1" applyFont="1" applyBorder="1" applyAlignment="1" applyProtection="1">
      <alignment horizontal="center" vertical="center"/>
      <protection hidden="1"/>
    </xf>
    <xf numFmtId="43" fontId="4" fillId="0" borderId="4" xfId="6" applyNumberFormat="1" applyFont="1" applyBorder="1" applyAlignment="1" applyProtection="1">
      <alignment vertical="center"/>
      <protection hidden="1"/>
    </xf>
    <xf numFmtId="176" fontId="48" fillId="0" borderId="0" xfId="6" applyNumberFormat="1" applyFont="1" applyAlignment="1" applyProtection="1">
      <alignment vertical="center"/>
      <protection locked="0"/>
    </xf>
    <xf numFmtId="179" fontId="2" fillId="0" borderId="0" xfId="6" applyNumberFormat="1" applyFont="1" applyAlignment="1" applyProtection="1">
      <alignment vertical="center"/>
      <protection hidden="1"/>
    </xf>
    <xf numFmtId="176" fontId="35" fillId="0" borderId="0" xfId="6" applyNumberFormat="1" applyFont="1" applyAlignment="1" applyProtection="1">
      <alignment vertical="center"/>
      <protection locked="0"/>
    </xf>
    <xf numFmtId="179" fontId="35" fillId="0" borderId="0" xfId="6" applyNumberFormat="1" applyFont="1" applyAlignment="1" applyProtection="1">
      <alignment horizontal="right" vertical="center"/>
      <protection locked="0"/>
    </xf>
    <xf numFmtId="176" fontId="35" fillId="0" borderId="0" xfId="6" applyNumberFormat="1" applyFont="1" applyAlignment="1" applyProtection="1">
      <alignment horizontal="right" vertical="center"/>
      <protection locked="0"/>
    </xf>
    <xf numFmtId="176" fontId="2" fillId="0" borderId="0" xfId="6" applyNumberFormat="1" applyFont="1" applyAlignment="1" applyProtection="1">
      <alignment horizontal="center" vertical="center"/>
      <protection locked="0"/>
    </xf>
    <xf numFmtId="0" fontId="17" fillId="0" borderId="0" xfId="7"/>
    <xf numFmtId="0" fontId="10" fillId="0" borderId="0" xfId="6" applyFont="1" applyAlignment="1">
      <alignment vertical="center"/>
    </xf>
    <xf numFmtId="43" fontId="17" fillId="0" borderId="0" xfId="7" applyNumberFormat="1"/>
    <xf numFmtId="2" fontId="17" fillId="0" borderId="0" xfId="7" applyNumberFormat="1"/>
    <xf numFmtId="179" fontId="3" fillId="0" borderId="0" xfId="6" applyNumberFormat="1" applyFont="1" applyAlignment="1" applyProtection="1">
      <alignment horizontal="center"/>
      <protection locked="0"/>
    </xf>
    <xf numFmtId="176" fontId="3" fillId="0" borderId="0" xfId="6" applyNumberFormat="1" applyFont="1" applyProtection="1">
      <protection locked="0"/>
    </xf>
    <xf numFmtId="176" fontId="2" fillId="0" borderId="0" xfId="6" applyNumberFormat="1" applyFont="1" applyProtection="1">
      <protection locked="0"/>
    </xf>
    <xf numFmtId="176" fontId="1" fillId="0" borderId="0" xfId="6" applyNumberFormat="1" applyFont="1" applyProtection="1">
      <protection locked="0"/>
    </xf>
    <xf numFmtId="179" fontId="3" fillId="0" borderId="0" xfId="6" applyNumberFormat="1" applyFont="1" applyAlignment="1" applyProtection="1">
      <alignment horizontal="centerContinuous"/>
      <protection hidden="1"/>
    </xf>
    <xf numFmtId="176" fontId="3" fillId="0" borderId="0" xfId="6" applyNumberFormat="1" applyFont="1" applyAlignment="1" applyProtection="1">
      <alignment horizontal="centerContinuous" vertical="center"/>
      <protection hidden="1"/>
    </xf>
    <xf numFmtId="179" fontId="3" fillId="0" borderId="1" xfId="6" applyNumberFormat="1" applyFont="1" applyBorder="1" applyAlignment="1" applyProtection="1">
      <alignment vertical="center"/>
      <protection hidden="1"/>
    </xf>
    <xf numFmtId="179" fontId="3" fillId="0" borderId="0" xfId="6" applyNumberFormat="1" applyFont="1" applyAlignment="1" applyProtection="1">
      <alignment vertical="center"/>
      <protection hidden="1"/>
    </xf>
    <xf numFmtId="176" fontId="2" fillId="0" borderId="1" xfId="6" applyNumberFormat="1" applyFont="1" applyBorder="1" applyAlignment="1" applyProtection="1">
      <alignment horizontal="right" vertical="center"/>
      <protection hidden="1"/>
    </xf>
    <xf numFmtId="176" fontId="3" fillId="0" borderId="1" xfId="6" applyNumberFormat="1" applyFont="1" applyBorder="1" applyAlignment="1" applyProtection="1">
      <alignment horizontal="right" vertical="center"/>
      <protection hidden="1"/>
    </xf>
    <xf numFmtId="179" fontId="3" fillId="0" borderId="4" xfId="6" applyNumberFormat="1" applyFont="1" applyBorder="1" applyAlignment="1" applyProtection="1">
      <alignment horizontal="center"/>
      <protection hidden="1"/>
    </xf>
    <xf numFmtId="176" fontId="14" fillId="0" borderId="4" xfId="6" applyNumberFormat="1" applyFont="1" applyBorder="1" applyProtection="1">
      <protection hidden="1"/>
    </xf>
    <xf numFmtId="43" fontId="2" fillId="0" borderId="4" xfId="6" applyNumberFormat="1" applyFont="1" applyBorder="1" applyProtection="1">
      <protection hidden="1"/>
    </xf>
    <xf numFmtId="176" fontId="48" fillId="0" borderId="0" xfId="6" applyNumberFormat="1" applyFont="1" applyProtection="1">
      <protection locked="0"/>
    </xf>
    <xf numFmtId="179" fontId="4" fillId="0" borderId="4" xfId="6" applyNumberFormat="1" applyFont="1" applyBorder="1" applyAlignment="1" applyProtection="1">
      <alignment horizontal="center"/>
      <protection hidden="1"/>
    </xf>
    <xf numFmtId="176" fontId="11" fillId="0" borderId="4" xfId="6" applyNumberFormat="1" applyFont="1" applyBorder="1" applyProtection="1">
      <protection hidden="1"/>
    </xf>
    <xf numFmtId="43" fontId="48" fillId="0" borderId="4" xfId="6" applyNumberFormat="1" applyFont="1" applyBorder="1" applyProtection="1">
      <protection hidden="1"/>
    </xf>
    <xf numFmtId="179" fontId="3" fillId="0" borderId="0" xfId="6" applyNumberFormat="1" applyFont="1" applyAlignment="1" applyProtection="1">
      <alignment horizontal="center"/>
      <protection hidden="1"/>
    </xf>
    <xf numFmtId="179" fontId="2" fillId="0" borderId="0" xfId="6" applyNumberFormat="1" applyFont="1" applyProtection="1">
      <protection hidden="1"/>
    </xf>
    <xf numFmtId="176" fontId="2" fillId="0" borderId="0" xfId="6" applyNumberFormat="1" applyFont="1" applyProtection="1">
      <protection hidden="1"/>
    </xf>
    <xf numFmtId="176" fontId="3" fillId="0" borderId="0" xfId="6" applyNumberFormat="1" applyFont="1" applyProtection="1">
      <protection hidden="1"/>
    </xf>
    <xf numFmtId="43" fontId="3" fillId="0" borderId="3" xfId="1" applyFont="1" applyFill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9" fillId="0" borderId="7" xfId="0" applyFont="1" applyBorder="1" applyAlignment="1">
      <alignment horizontal="left" wrapText="1"/>
    </xf>
    <xf numFmtId="176" fontId="38" fillId="0" borderId="0" xfId="0" applyNumberFormat="1" applyFont="1" applyAlignment="1">
      <alignment vertical="center"/>
    </xf>
    <xf numFmtId="176" fontId="11" fillId="0" borderId="4" xfId="0" applyNumberFormat="1" applyFont="1" applyBorder="1" applyAlignment="1">
      <alignment horizontal="center" vertical="center"/>
    </xf>
    <xf numFmtId="179" fontId="11" fillId="0" borderId="4" xfId="0" applyNumberFormat="1" applyFont="1" applyBorder="1" applyAlignment="1">
      <alignment horizontal="center" vertical="center" wrapText="1"/>
    </xf>
    <xf numFmtId="176" fontId="11" fillId="0" borderId="4" xfId="0" applyNumberFormat="1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center" vertical="center" wrapText="1"/>
    </xf>
    <xf numFmtId="49" fontId="20" fillId="0" borderId="4" xfId="0" applyNumberFormat="1" applyFont="1" applyBorder="1" applyAlignment="1">
      <alignment horizontal="left" vertical="center" wrapText="1"/>
    </xf>
    <xf numFmtId="0" fontId="23" fillId="0" borderId="4" xfId="0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/>
    </xf>
    <xf numFmtId="0" fontId="2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/>
    </xf>
    <xf numFmtId="14" fontId="23" fillId="0" borderId="4" xfId="0" applyNumberFormat="1" applyFont="1" applyBorder="1" applyAlignment="1">
      <alignment horizontal="center" vertical="center" wrapText="1"/>
    </xf>
    <xf numFmtId="176" fontId="23" fillId="0" borderId="4" xfId="0" applyNumberFormat="1" applyFont="1" applyBorder="1" applyAlignment="1">
      <alignment horizontal="right" vertical="center" wrapText="1" shrinkToFit="1"/>
    </xf>
    <xf numFmtId="0" fontId="44" fillId="0" borderId="4" xfId="3" applyFont="1" applyBorder="1" applyAlignment="1" applyProtection="1">
      <alignment horizontal="left" vertical="center" wrapText="1" shrinkToFit="1"/>
    </xf>
    <xf numFmtId="49" fontId="26" fillId="0" borderId="4" xfId="0" applyNumberFormat="1" applyFont="1" applyBorder="1" applyAlignment="1">
      <alignment horizontal="left" vertical="center" wrapText="1"/>
    </xf>
    <xf numFmtId="0" fontId="27" fillId="0" borderId="4" xfId="0" applyFont="1" applyBorder="1" applyAlignment="1">
      <alignment horizontal="center" vertical="center" wrapText="1"/>
    </xf>
    <xf numFmtId="0" fontId="3" fillId="0" borderId="4" xfId="3" applyFont="1" applyBorder="1" applyAlignment="1" applyProtection="1">
      <alignment horizontal="left" vertical="center" wrapText="1" shrinkToFit="1"/>
    </xf>
    <xf numFmtId="0" fontId="3" fillId="0" borderId="3" xfId="0" applyFont="1" applyBorder="1" applyAlignment="1">
      <alignment horizontal="right" vertical="center" wrapText="1"/>
    </xf>
    <xf numFmtId="0" fontId="23" fillId="0" borderId="4" xfId="0" applyFont="1" applyBorder="1" applyAlignment="1">
      <alignment horizontal="right" vertical="center" wrapText="1"/>
    </xf>
    <xf numFmtId="0" fontId="24" fillId="0" borderId="4" xfId="0" applyFont="1" applyBorder="1" applyAlignment="1">
      <alignment horizontal="right" vertical="center" wrapText="1"/>
    </xf>
    <xf numFmtId="0" fontId="24" fillId="0" borderId="3" xfId="0" applyFont="1" applyBorder="1" applyAlignment="1">
      <alignment horizontal="right" vertical="center" wrapText="1"/>
    </xf>
    <xf numFmtId="0" fontId="28" fillId="0" borderId="4" xfId="0" applyFont="1" applyBorder="1" applyAlignment="1">
      <alignment horizontal="center" vertical="center" wrapText="1"/>
    </xf>
    <xf numFmtId="178" fontId="29" fillId="0" borderId="3" xfId="0" applyNumberFormat="1" applyFont="1" applyBorder="1" applyAlignment="1">
      <alignment horizontal="center" vertical="center"/>
    </xf>
    <xf numFmtId="176" fontId="40" fillId="0" borderId="0" xfId="0" applyNumberFormat="1" applyFont="1" applyAlignment="1">
      <alignment vertical="center"/>
    </xf>
    <xf numFmtId="176" fontId="8" fillId="0" borderId="4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wrapText="1"/>
    </xf>
    <xf numFmtId="176" fontId="3" fillId="0" borderId="10" xfId="0" applyNumberFormat="1" applyFont="1" applyBorder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49" fontId="4" fillId="0" borderId="4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wrapText="1"/>
    </xf>
    <xf numFmtId="176" fontId="4" fillId="0" borderId="4" xfId="0" applyNumberFormat="1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 wrapText="1"/>
    </xf>
    <xf numFmtId="176" fontId="4" fillId="0" borderId="6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righ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/>
    <xf numFmtId="176" fontId="3" fillId="0" borderId="1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3" xfId="0" applyNumberFormat="1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176" fontId="11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78" fontId="11" fillId="0" borderId="2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176" fontId="4" fillId="0" borderId="8" xfId="0" applyNumberFormat="1" applyFont="1" applyBorder="1" applyAlignment="1">
      <alignment horizontal="left" vertical="center" wrapText="1"/>
    </xf>
    <xf numFmtId="176" fontId="4" fillId="0" borderId="5" xfId="0" applyNumberFormat="1" applyFont="1" applyBorder="1" applyAlignment="1">
      <alignment horizontal="left" vertical="center" wrapText="1"/>
    </xf>
    <xf numFmtId="176" fontId="1" fillId="0" borderId="0" xfId="0" applyNumberFormat="1" applyFont="1" applyAlignment="1">
      <alignment vertical="center"/>
    </xf>
    <xf numFmtId="176" fontId="11" fillId="0" borderId="8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176" fontId="34" fillId="0" borderId="0" xfId="6" applyNumberFormat="1" applyFont="1" applyAlignment="1" applyProtection="1">
      <alignment horizontal="center" vertical="center"/>
      <protection locked="0"/>
    </xf>
    <xf numFmtId="176" fontId="4" fillId="0" borderId="12" xfId="6" applyNumberFormat="1" applyFont="1" applyBorder="1" applyAlignment="1" applyProtection="1">
      <alignment horizontal="center" vertical="center" wrapText="1"/>
      <protection hidden="1"/>
    </xf>
    <xf numFmtId="176" fontId="4" fillId="0" borderId="11" xfId="6" applyNumberFormat="1" applyFont="1" applyBorder="1" applyAlignment="1" applyProtection="1">
      <alignment horizontal="center" vertical="center" wrapText="1"/>
      <protection hidden="1"/>
    </xf>
    <xf numFmtId="176" fontId="4" fillId="0" borderId="13" xfId="6" applyNumberFormat="1" applyFont="1" applyBorder="1" applyAlignment="1" applyProtection="1">
      <alignment horizontal="center" vertical="center" wrapText="1"/>
      <protection hidden="1"/>
    </xf>
    <xf numFmtId="176" fontId="4" fillId="0" borderId="7" xfId="6" applyNumberFormat="1" applyFont="1" applyBorder="1" applyAlignment="1" applyProtection="1">
      <alignment horizontal="center" vertical="center" wrapText="1"/>
      <protection hidden="1"/>
    </xf>
    <xf numFmtId="176" fontId="11" fillId="0" borderId="14" xfId="6" applyNumberFormat="1" applyFont="1" applyBorder="1" applyAlignment="1" applyProtection="1">
      <alignment horizontal="center" vertical="center" wrapText="1"/>
      <protection locked="0"/>
    </xf>
    <xf numFmtId="176" fontId="4" fillId="0" borderId="14" xfId="6" applyNumberFormat="1" applyFont="1" applyBorder="1" applyAlignment="1" applyProtection="1">
      <alignment horizontal="center" vertical="center" wrapText="1"/>
      <protection locked="0"/>
    </xf>
    <xf numFmtId="176" fontId="11" fillId="0" borderId="0" xfId="6" applyNumberFormat="1" applyFont="1" applyAlignment="1" applyProtection="1">
      <alignment horizontal="center" vertical="center" wrapText="1"/>
      <protection locked="0"/>
    </xf>
    <xf numFmtId="176" fontId="4" fillId="0" borderId="0" xfId="6" applyNumberFormat="1" applyFont="1" applyAlignment="1" applyProtection="1">
      <alignment horizontal="center" vertical="center" wrapText="1"/>
      <protection locked="0"/>
    </xf>
    <xf numFmtId="176" fontId="6" fillId="0" borderId="0" xfId="6" applyNumberFormat="1" applyFont="1" applyAlignment="1" applyProtection="1">
      <alignment horizontal="center" vertical="center"/>
      <protection locked="0"/>
    </xf>
    <xf numFmtId="179" fontId="4" fillId="0" borderId="2" xfId="6" applyNumberFormat="1" applyFont="1" applyBorder="1" applyAlignment="1" applyProtection="1">
      <alignment horizontal="center" vertical="center" wrapText="1"/>
      <protection hidden="1"/>
    </xf>
    <xf numFmtId="179" fontId="4" fillId="0" borderId="3" xfId="6" applyNumberFormat="1" applyFont="1" applyBorder="1" applyAlignment="1" applyProtection="1">
      <alignment horizontal="center" vertical="center" wrapText="1"/>
      <protection hidden="1"/>
    </xf>
    <xf numFmtId="179" fontId="49" fillId="0" borderId="2" xfId="6" applyNumberFormat="1" applyFont="1" applyBorder="1" applyAlignment="1" applyProtection="1">
      <alignment horizontal="center" vertical="center" wrapText="1"/>
      <protection hidden="1"/>
    </xf>
    <xf numFmtId="179" fontId="49" fillId="0" borderId="3" xfId="6" applyNumberFormat="1" applyFont="1" applyBorder="1" applyAlignment="1" applyProtection="1">
      <alignment horizontal="center" vertical="center" wrapText="1"/>
      <protection hidden="1"/>
    </xf>
    <xf numFmtId="179" fontId="11" fillId="0" borderId="2" xfId="6" applyNumberFormat="1" applyFont="1" applyBorder="1" applyAlignment="1" applyProtection="1">
      <alignment horizontal="center" vertical="center" wrapText="1"/>
      <protection hidden="1"/>
    </xf>
    <xf numFmtId="176" fontId="11" fillId="0" borderId="10" xfId="0" applyNumberFormat="1" applyFont="1" applyBorder="1" applyAlignment="1">
      <alignment horizontal="center" vertical="center" wrapText="1"/>
    </xf>
    <xf numFmtId="176" fontId="11" fillId="0" borderId="11" xfId="0" applyNumberFormat="1" applyFont="1" applyBorder="1" applyAlignment="1">
      <alignment horizontal="center" vertical="center" wrapText="1"/>
    </xf>
    <xf numFmtId="176" fontId="42" fillId="0" borderId="2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9" fillId="0" borderId="6" xfId="0" applyFont="1" applyBorder="1" applyAlignment="1">
      <alignment horizontal="left" wrapText="1"/>
    </xf>
    <xf numFmtId="0" fontId="7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176" fontId="4" fillId="0" borderId="3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wrapText="1"/>
    </xf>
    <xf numFmtId="0" fontId="9" fillId="0" borderId="7" xfId="0" applyFont="1" applyBorder="1" applyAlignment="1">
      <alignment horizontal="left" wrapText="1"/>
    </xf>
    <xf numFmtId="176" fontId="19" fillId="0" borderId="2" xfId="0" applyNumberFormat="1" applyFont="1" applyBorder="1" applyAlignment="1">
      <alignment horizontal="center" vertical="center" wrapText="1"/>
    </xf>
    <xf numFmtId="176" fontId="34" fillId="0" borderId="0" xfId="0" applyNumberFormat="1" applyFont="1" applyAlignment="1">
      <alignment horizontal="center" vertical="center" wrapText="1"/>
    </xf>
    <xf numFmtId="176" fontId="34" fillId="0" borderId="0" xfId="0" applyNumberFormat="1" applyFont="1" applyAlignment="1">
      <alignment vertical="center"/>
    </xf>
    <xf numFmtId="176" fontId="41" fillId="0" borderId="0" xfId="0" applyNumberFormat="1" applyFont="1" applyAlignment="1">
      <alignment vertical="center"/>
    </xf>
    <xf numFmtId="176" fontId="40" fillId="0" borderId="0" xfId="0" applyNumberFormat="1" applyFont="1" applyAlignment="1">
      <alignment horizontal="center" vertical="center"/>
    </xf>
    <xf numFmtId="176" fontId="11" fillId="0" borderId="5" xfId="0" applyNumberFormat="1" applyFont="1" applyBorder="1" applyAlignment="1">
      <alignment horizontal="center" vertical="center" wrapText="1"/>
    </xf>
    <xf numFmtId="176" fontId="11" fillId="0" borderId="6" xfId="0" applyNumberFormat="1" applyFont="1" applyBorder="1" applyAlignment="1">
      <alignment horizontal="center" vertical="center" wrapText="1"/>
    </xf>
    <xf numFmtId="0" fontId="4" fillId="0" borderId="2" xfId="5" applyNumberFormat="1" applyFont="1" applyBorder="1" applyAlignment="1">
      <alignment horizontal="center" vertical="center" wrapText="1"/>
    </xf>
    <xf numFmtId="0" fontId="4" fillId="0" borderId="3" xfId="5" applyNumberFormat="1" applyFont="1" applyBorder="1" applyAlignment="1">
      <alignment horizontal="center" vertical="center" wrapText="1"/>
    </xf>
  </cellXfs>
  <cellStyles count="8">
    <cellStyle name="常规" xfId="0" builtinId="0"/>
    <cellStyle name="常规 12" xfId="7" xr:uid="{EE59CDB6-A923-45B9-8993-A5825EA62DCA}"/>
    <cellStyle name="常规 17" xfId="3" xr:uid="{00000000-0005-0000-0000-000031000000}"/>
    <cellStyle name="常规 2" xfId="6" xr:uid="{36773F76-D265-4F4A-A6B0-6B6DA2FAA2DD}"/>
    <cellStyle name="常规 2 60" xfId="4" xr:uid="{00000000-0005-0000-0000-000032000000}"/>
    <cellStyle name="常规_表5-2-1" xfId="5" xr:uid="{00000000-0005-0000-0000-000033000000}"/>
    <cellStyle name="超链接" xfId="2" builtinId="8"/>
    <cellStyle name="千位分隔" xfId="1" builtinId="3"/>
  </cellStyles>
  <dxfs count="4">
    <dxf>
      <font>
        <color indexed="9"/>
      </font>
      <fill>
        <patternFill patternType="none"/>
      </fill>
    </dxf>
    <dxf>
      <font>
        <color rgb="FFFFFFFF"/>
        <name val="宋体"/>
        <scheme val="none"/>
      </font>
    </dxf>
    <dxf>
      <font>
        <color rgb="FFFFFFFF"/>
        <name val="宋体"/>
        <scheme val="none"/>
      </font>
    </dxf>
    <dxf>
      <font>
        <color rgb="FFFFFFFF"/>
        <name val="宋体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&#24037;&#20316;&#24213;&#31295;12.11\&#22303;&#22320;&#24213;&#31295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25991;&#20214;\2025&#24180;&#35780;&#20272;&#39033;&#30446;\&#26032;&#26388;&#38081;&#36335;\&#38468;&#20214;1&#65306;&#36164;&#20135;&#22522;&#30784;&#27861;&#27169;&#29256;.xlsx" TargetMode="External"/><Relationship Id="rId1" Type="http://schemas.openxmlformats.org/officeDocument/2006/relationships/externalLinkPath" Target="/&#24037;&#20316;&#25991;&#20214;/2025&#24180;&#35780;&#20272;&#39033;&#30446;/&#26032;&#26388;&#38081;&#36335;/&#38468;&#20214;1&#65306;&#36164;&#20135;&#22522;&#30784;&#27861;&#27169;&#29256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ecil\AppData\Local\Temp\360zip$Temp\360$1\04%20&#35780;&#20272;&#26126;&#32454;&#34920;%20&#30333;&#40548;&#28393;&#26045;&#24037;&#23616;&#29289;&#36164;&#22788;&#32622;&#39033;&#30446;%20%20%20&#35745;&#31639;&#34920;.xlsx" TargetMode="External"/><Relationship Id="rId1" Type="http://schemas.openxmlformats.org/officeDocument/2006/relationships/externalLinkPath" Target="file:///C:\Users\cecil\AppData\Local\Temp\360zip$Temp\360$1\04%20&#35780;&#20272;&#26126;&#32454;&#34920;%20&#30333;&#40548;&#28393;&#26045;&#24037;&#23616;&#29289;&#36164;&#22788;&#32622;&#39033;&#30446;%20%20%20&#35745;&#31639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操作表"/>
      <sheetName val="调查分析表"/>
      <sheetName val="土地一般因素"/>
      <sheetName val="成本逼近"/>
      <sheetName val="土地调查评价表-工业用地"/>
      <sheetName val="土地调查评价表-商业用地"/>
      <sheetName val="居住用地"/>
      <sheetName val="工业"/>
      <sheetName val="住宅"/>
      <sheetName val="商业"/>
      <sheetName val="土地租赁"/>
      <sheetName val="房地出租"/>
      <sheetName val="生产企业不动产"/>
      <sheetName val="XL4Poppy"/>
      <sheetName val="封面"/>
      <sheetName val="毕马威联系人"/>
      <sheetName val="资产负债表项目与会计科目对照表"/>
      <sheetName val="1.0 现金"/>
      <sheetName val="1.1 运送中现金"/>
      <sheetName val="1.2 银行存款"/>
      <sheetName val="2.0 贵金属"/>
      <sheetName val="3.0 存放中央银行款项"/>
      <sheetName val="4.0 存放拆放同业和金融性公司款项"/>
      <sheetName val="5.0 贷款分析(按性质)"/>
      <sheetName val="5.1 按客户性质分类"/>
      <sheetName val="5.2 非应计贷款与后三类贷款调节表"/>
      <sheetName val="5.3-贷款分析(按原发放日期分析)"/>
      <sheetName val="5.4- 贷款分析(按逾期日分析)"/>
      <sheetName val="6.0 贴现分析(按汇票性质,风险分析)"/>
      <sheetName val="6.1 再贴现资金"/>
      <sheetName val="7.0 呆账准备金"/>
      <sheetName val="8.0 投资分类表"/>
      <sheetName val="8.1 增减变动情况"/>
      <sheetName val="8.2 短期债券投资明细表"/>
      <sheetName val="8.3 长期债券投资明细表"/>
      <sheetName val="8.4 股权投资明细表"/>
      <sheetName val="8.5 短期债券投资销售"/>
      <sheetName val="8.6 长期债券投资销售"/>
      <sheetName val="8.7 股权投资销售"/>
      <sheetName val="9.0 代理证券"/>
      <sheetName val="10.0 买入返售证券款"/>
      <sheetName val="10.1 买入返售证券款明细表"/>
      <sheetName val="11.0 应收账款增减变动情况和帐龄分析"/>
      <sheetName val="12.0 其它应收款帐龄分析"/>
      <sheetName val="12.1 其它应收款明细表"/>
      <sheetName val="13.0 待处理流动资产损益明细表"/>
      <sheetName val="14.0 固定资产和在建工程"/>
      <sheetName val="14.1 固定资产内部转入"/>
      <sheetName val="14.2 固定资产内部转出"/>
      <sheetName val="14.3 由第三方保管的固定资产"/>
      <sheetName val="14.4 持有作经营租赁用途的固定资产"/>
      <sheetName val="14.5 闲置的固定资产"/>
      <sheetName val="14.6 以银行以外名义持有的固定资产"/>
      <sheetName val="14.7 作抵押用途的固定资产"/>
      <sheetName val="14.8 其他所有权,使用权带有限制的固定资产"/>
      <sheetName val="14.9 以重估值记帐的固定资产"/>
      <sheetName val="14.10 在建工程"/>
      <sheetName val="14.11 融资租入固定资产"/>
      <sheetName val="14.12 帐外资产"/>
      <sheetName val="14.13 资本承担"/>
      <sheetName val="14.14 土地"/>
      <sheetName val="14.15 提足折旧的固定资产"/>
      <sheetName val="15.0 固定资产清理明细表"/>
      <sheetName val="16.0 待处理固定资产损益明细表"/>
      <sheetName val="17.0 无形资产"/>
      <sheetName val="17.1 土地使用权"/>
      <sheetName val="17.2 其它无形资产"/>
      <sheetName val="18.0 长期待摊费用增减变动情况"/>
      <sheetName val="18.1 长期待摊费用明细表"/>
      <sheetName val="19.0 系统内往来"/>
      <sheetName val="20.0 待处理抵贷资产"/>
      <sheetName val="21.0 待处理资产明细表"/>
      <sheetName val="22.0 向中央银行借款明细表"/>
      <sheetName val="23.0 同业存放拆入和金融性公司拆入款项"/>
      <sheetName val="24.0 应解汇款"/>
      <sheetName val="25.0 汇出汇款"/>
      <sheetName val="26.0 应付帐款增减变动情况和帐龄分析"/>
      <sheetName val="27.0 其他应付款帐龄分析"/>
      <sheetName val="27.1 其他应付款明细表"/>
      <sheetName val="27.2 应付工资"/>
      <sheetName val="27.3 应付福利费"/>
      <sheetName val="27.4 预提费用增减变动情况"/>
      <sheetName val="28.0 应交税金"/>
      <sheetName val="29.0 保证金明细表"/>
      <sheetName val="30.0 发行长期债券"/>
      <sheetName val="31.0 长期借款"/>
      <sheetName val="32.0 员工之房改情况调查表"/>
      <sheetName val="33.0 委托贷款,委托贷款基金"/>
      <sheetName val="34.0 股权投资收益分类表"/>
      <sheetName val="35.0 专项其它收入"/>
      <sheetName val="36.0 专项其它支出"/>
      <sheetName val="37.0 以前年度损益调整"/>
      <sheetName val="38.0 - 开出保函"/>
      <sheetName val="38.1-开出信用证"/>
      <sheetName val="38.2 应收各项托收款项"/>
      <sheetName val="38.3 表外未履约期权合同"/>
      <sheetName val="38.4 表外未履约掉期合同"/>
      <sheetName val="38.5 表外未履约外汇合同"/>
      <sheetName val="38.6 或有负债明细表"/>
      <sheetName val="38.6.1 未决诉讼"/>
      <sheetName val="38.7 经营性租赁支出及承诺"/>
      <sheetName val="39.0 资产流动性情况"/>
      <sheetName val="39.1分币种列示资产负债"/>
      <sheetName val="39.2 收益率差异"/>
      <sheetName val="40.0 利息收支变动原因"/>
      <sheetName val="40.1 按业务类型披露"/>
      <sheetName val="40.2 贷款结构分析"/>
      <sheetName val="40.2.1 业务与相关会计科目对照表"/>
      <sheetName val="40.3 专项拨备变动"/>
      <sheetName val="41.0 对外实体投资"/>
      <sheetName val="会计帐与传输总数调节表"/>
      <sheetName val="20.0 待处理抵债资产"/>
      <sheetName val="27.5 应付利润增减变动情况"/>
      <sheetName val="38.6.2 已决未记帐诉讼"/>
      <sheetName val="40.2.2 业务与相关会计科目对照表 (外币)"/>
      <sheetName val="40.3 核销和年內回收款项分类"/>
      <sheetName val="41.1 自办经济实体"/>
      <sheetName val="42.0-关联方交易"/>
      <sheetName val="汇总"/>
      <sheetName val="置"/>
      <sheetName val="赤"/>
      <sheetName val="大"/>
      <sheetName val="红"/>
      <sheetName val="开"/>
      <sheetName val="湄"/>
      <sheetName val="仁"/>
      <sheetName val="绥"/>
      <sheetName val="桐"/>
      <sheetName val="营"/>
      <sheetName val="余"/>
      <sheetName val="正"/>
      <sheetName val="县"/>
      <sheetName val="5.0 贷款分析(按性质) "/>
      <sheetName val="5.3-贷款分析(按原发放日期分析)2003-6-30"/>
      <sheetName val="39。0 资产流动性情况"/>
      <sheetName val="Sheet1"/>
      <sheetName val="Sheet2"/>
      <sheetName val="Sheet3"/>
      <sheetName val="目录"/>
      <sheetName val="表1"/>
      <sheetName val="表2"/>
      <sheetName val="表3流动资产汇总表"/>
      <sheetName val="表3-1-1库存现金"/>
      <sheetName val="表3-1-2运送中现金"/>
      <sheetName val="表3-1-3银行存款"/>
      <sheetName val="表3-2贵金属"/>
      <sheetName val="表3-3存放中央银行款项"/>
      <sheetName val="表3-4存放同业款项"/>
      <sheetName val="表3-5拆放同业款项"/>
      <sheetName val="表3-6拆放金融性公司"/>
      <sheetName val="表3-7短期贷款汇总表"/>
      <sheetName val="表3-7-1短期贷款（对公）"/>
      <sheetName val="表3-7-2短期贷款（对私）"/>
      <sheetName val="表3-8应收进出口押汇"/>
      <sheetName val="表3-9应收账款"/>
      <sheetName val="表3-10其他应收款"/>
      <sheetName val="表3-11贴现"/>
      <sheetName val="表3-12短期投资"/>
      <sheetName val="表3-13代理证券"/>
      <sheetName val="表3-14买入返售证券"/>
      <sheetName val="表3-15待处理流动资产净损失"/>
      <sheetName val="表3-16一年内到期长期投资"/>
      <sheetName val="表4-1-1中长期贷款（对公）"/>
      <sheetName val="表4-1-2中长期贷款（对私）"/>
      <sheetName val="表4-2不良贷款（含对公、私）"/>
      <sheetName val="表5长期投资汇总表"/>
      <sheetName val="表5-1长期股权投资"/>
      <sheetName val="表5-2长期非剥离债转股"/>
      <sheetName val="表5-3长期债券投资"/>
      <sheetName val="表6固定资产汇总表"/>
      <sheetName val="表6-1-1建筑物"/>
      <sheetName val="表6-1-2构筑物"/>
      <sheetName val="表6-2-1机器设备"/>
      <sheetName val="表6-2-2车辆"/>
      <sheetName val="表6-3-1土建在建工程"/>
      <sheetName val="表6-3-2设备在建工程"/>
      <sheetName val="表6-4固定资产清理"/>
      <sheetName val="表6-5待处理固定资产净损失"/>
      <sheetName val="表7-1土地使用权"/>
      <sheetName val="表7-2无形资产-其他无形资产"/>
      <sheetName val="表8-1长期待摊费用"/>
      <sheetName val="表9其他资产"/>
      <sheetName val="表9-1待处理抵债房屋"/>
      <sheetName val="表9-2待处理抵债土地"/>
      <sheetName val="表9-3待处理抵债交通工具"/>
      <sheetName val="表9-4待处理抵债机器设备"/>
      <sheetName val="表9-5待处理抵债权利凭证"/>
      <sheetName val="表9-6待处理其他抵债资产"/>
      <sheetName val="表9-7抵债资产待处理损溢"/>
      <sheetName val="表9-8待处理资产"/>
      <sheetName val="表10流动负债汇总表"/>
      <sheetName val="表10-1短期存款"/>
      <sheetName val="表10-2短期储蓄存款"/>
      <sheetName val="表10-3财政性存款"/>
      <sheetName val="表10-4向央行借款"/>
      <sheetName val="表10-5同业存放款"/>
      <sheetName val="表10-6同业拆入"/>
      <sheetName val="表10-7金融性公司拆入"/>
      <sheetName val="表10-8应解汇款"/>
      <sheetName val="表10-9汇出汇款"/>
      <sheetName val="表10-10应付代理证券款项"/>
      <sheetName val="表10-11应付账款"/>
      <sheetName val="表10-12其它应付款"/>
      <sheetName val="表10-13应付工资"/>
      <sheetName val="表10-14应付福利费"/>
      <sheetName val="表10-15应交税金"/>
      <sheetName val="表10-16应付利润"/>
      <sheetName val="表10-17预提费用"/>
      <sheetName val="表10-18发行短期债券"/>
      <sheetName val="表10-19一年内到期的长期负债"/>
      <sheetName val="表11长期负债汇总"/>
      <sheetName val="表11-1长期存款"/>
      <sheetName val="表11-2长期储蓄存款"/>
      <sheetName val="表11-3保证金"/>
      <sheetName val="表11-4发行长期债券"/>
      <sheetName val="表11-5长期借款"/>
      <sheetName val="表11-6长期应付款"/>
      <sheetName val="表12其他负债"/>
      <sheetName val="表12-1委托贷款"/>
      <sheetName val="表12-2委托贷款基金"/>
      <sheetName val="12.1 其宁应收款明细表"/>
      <sheetName val="20.0 附表"/>
      <sheetName val="29.0 附表"/>
      <sheetName val="33.0 附表（1）"/>
      <sheetName val="33.0 附表（2）"/>
      <sheetName val="33.0 附表（3）"/>
      <sheetName val="33.0 附表（4）"/>
      <sheetName val="33.0 附表（5）"/>
      <sheetName val="表3-6买汇及贴现"/>
      <sheetName val="表3-7短期贷款汇总"/>
      <sheetName val="表3-7-2短期贷款(对私)"/>
      <sheetName val="表3-8贸易融资"/>
      <sheetName val="表3-9应收利息"/>
      <sheetName val="表3-10应收股利"/>
      <sheetName val="表3-11其他应收款"/>
      <sheetName val="表3-13买入返售款项"/>
      <sheetName val="表3-14待摊费用"/>
      <sheetName val="表3-15一年内到期的长期资产"/>
      <sheetName val="表3-16其他流动资产"/>
      <sheetName val="表4-1中长期贷款汇总"/>
      <sheetName val="表4-1-2中长期贷款 (对私)"/>
      <sheetName val="表4-3长期投资汇总表"/>
      <sheetName val="表4-3-1长期股权投资"/>
      <sheetName val="表4-3-2长期信托债转股"/>
      <sheetName val="表4-3-3长期债权投资"/>
      <sheetName val="表5固定资产汇总表 "/>
      <sheetName val="表5-1-1建筑物"/>
      <sheetName val="房地产评估调查表"/>
      <sheetName val="表5-1-2构筑物"/>
      <sheetName val="表5-2-1营业器具"/>
      <sheetName val="表5-2-2交通工具"/>
      <sheetName val="B11车辆状况调查表"/>
      <sheetName val="表5-2-3电子设备"/>
      <sheetName val="表5-2-4租赁器具及设备"/>
      <sheetName val="设备附表1"/>
      <sheetName val="表5-3-1土建在建工程"/>
      <sheetName val="设备附表2"/>
      <sheetName val="表5-3-2设备在建工程"/>
      <sheetName val="表5-4固定资产清理"/>
      <sheetName val="表5-5待处理固定资产净损失"/>
      <sheetName val="表6-1无形资产－土地"/>
      <sheetName val="表6-2无形资产-其他无形资产"/>
      <sheetName val="表7长期待摊费用"/>
      <sheetName val="表8抵债资产汇总表"/>
      <sheetName val="表8-1抵债房屋"/>
      <sheetName val="表8-2抵债土地"/>
      <sheetName val="表8-3抵债交通工具"/>
      <sheetName val="表8-4抵债机器设备"/>
      <sheetName val="表8-5抵债权利凭证"/>
      <sheetName val="表8-6其他抵债资产"/>
      <sheetName val="表8-7抵债资产待处理损溢"/>
      <sheetName val="表9其他长期资产"/>
      <sheetName val="表10-3向央行借款"/>
      <sheetName val="表10-4票据融资"/>
      <sheetName val="表10-7卖出回购款项"/>
      <sheetName val="表10-10存入保证金 "/>
      <sheetName val="表10-11应付利息"/>
      <sheetName val="表10-18递延收益"/>
      <sheetName val="表10-19预计负债"/>
      <sheetName val="表10-20一年内到期的长期负债"/>
      <sheetName val="表10－21其他流动负债"/>
      <sheetName val="表11-3转贷款资金"/>
      <sheetName val="表11-5长期应付款"/>
      <sheetName val="表11－6其他长期负债"/>
      <sheetName val="40－短期借款变动表 "/>
      <sheetName val="41－拆入资金"/>
      <sheetName val="42－应付手续费 "/>
      <sheetName val="43－应付佣金 "/>
      <sheetName val="44－应付分保账款 "/>
      <sheetName val="45－预收保费 "/>
      <sheetName val="46-预收分保赔款（中华）"/>
      <sheetName val="47-存入分保准备金（中华）"/>
      <sheetName val="48－存入保证金 "/>
      <sheetName val="49－存入准备金清查评估表（中华）"/>
      <sheetName val="50-内部往来"/>
      <sheetName val="50－1-内部往来清查评估表（中华）"/>
      <sheetName val="50－2－系统往来清查评估表（中华）"/>
      <sheetName val="51-1-应付工资及应付福利费变动表"/>
      <sheetName val="51-2-职工人数统计表"/>
      <sheetName val="51-3-福利费计算表"/>
      <sheetName val="52－应付保户利差"/>
      <sheetName val="52-1应付保户利差（中华）"/>
      <sheetName val="53－应付利润"/>
      <sheetName val="54－应交税金"/>
      <sheetName val="55－卖出回购证券"/>
      <sheetName val="56－其他应付款"/>
      <sheetName val="57－预提费用"/>
      <sheetName val="57-1-预提费用清查表（中华）"/>
      <sheetName val="58－未决赔款准备金"/>
      <sheetName val="60－未到期责任准备金"/>
      <sheetName val="61－保户储金"/>
      <sheetName val="62－其他流动负债"/>
      <sheetName val="63－长期责任准备金"/>
      <sheetName val="64－长期健康险责任准备金"/>
      <sheetName val="65－寿险责任准备金"/>
      <sheetName val="66－保险保障基金"/>
      <sheetName val="67－长期借款"/>
      <sheetName val="67-1-一年内到期长期负债清查表（中华）"/>
      <sheetName val="68-长期应付款"/>
      <sheetName val="69-住房周转金"/>
      <sheetName val="70-其他长期负债"/>
      <sheetName val="71-少数股东权益"/>
      <sheetName val="72-所有者权益"/>
      <sheetName val="72-1-接受捐赠资产"/>
      <sheetName val="总审定表"/>
      <sheetName val="房地产评估调查表（1）"/>
      <sheetName val="房地产评估调查表（2）"/>
      <sheetName val="房地产评估调查表（3）"/>
      <sheetName val="房地产调查评估表（4）"/>
      <sheetName val="房地产评估调查表（5）"/>
      <sheetName val="房地产评估调查表（6）"/>
      <sheetName val="房地产评估调查表(7)"/>
      <sheetName val="房地产评估调查表（8）"/>
      <sheetName val="房地产评估调查表（9）"/>
      <sheetName val="房地产评估调查表 (10)"/>
      <sheetName val="房地产评估调查表 (11)"/>
      <sheetName val="房地产评估调查表 (12)"/>
      <sheetName val="房"/>
      <sheetName val=""/>
      <sheetName val="四川省"/>
      <sheetName val="附表一"/>
      <sheetName val="附表二"/>
      <sheetName val="附表三"/>
      <sheetName val="附表四"/>
      <sheetName val="附表五"/>
      <sheetName val="附表六"/>
      <sheetName val="附表七"/>
      <sheetName val="附表八"/>
      <sheetName val="附表九"/>
      <sheetName val="附表十"/>
      <sheetName val="附表十一"/>
      <sheetName val="附表十二"/>
      <sheetName val="附表十三"/>
      <sheetName val="房地产"/>
      <sheetName val="档案"/>
      <sheetName val="表1-汇总表"/>
      <sheetName val="表2-房地产"/>
      <sheetName val="表3-构筑物"/>
      <sheetName val="表4-在建土建"/>
      <sheetName val="表5-租出房产-第三方"/>
      <sheetName val="表6-租入房产-第三方"/>
      <sheetName val="表7-租出房产-关联方"/>
      <sheetName val="表8-租入房产-关联方"/>
      <sheetName val="表9-租入土地"/>
      <sheetName val="表15-租出土地 "/>
      <sheetName val="ENT"/>
      <sheetName val="FTHL"/>
      <sheetName val="GX"/>
      <sheetName val="IN"/>
      <sheetName val="ITCD"/>
      <sheetName val="LVLT"/>
      <sheetName val="MFNX"/>
      <sheetName val="NOPT"/>
      <sheetName val="TCM"/>
      <sheetName val="TSIX"/>
      <sheetName val="WCG"/>
      <sheetName val="W"/>
      <sheetName val="_8022"/>
      <sheetName val="B"/>
      <sheetName val="Base Data"/>
      <sheetName val="Title"/>
      <sheetName val="科目表"/>
      <sheetName val="4-2长投债券"/>
      <sheetName val="3流资汇总"/>
      <sheetName val="_x0005_"/>
      <sheetName val="表三甲"/>
      <sheetName val="固定资产折旧表"/>
      <sheetName val="YS02-02"/>
      <sheetName val="合并资产负债过渡表"/>
      <sheetName val="房缀ᨎ"/>
      <sheetName val="房紀ዱ԰"/>
      <sheetName val="房地产调查评估"/>
      <sheetName val="房絨ዱ"/>
      <sheetName val="1"/>
      <sheetName val="67-1-一年内到期长期负债清柡表（中华）"/>
      <sheetName val="72-所有者捃益"/>
      <sheetName val="表5-租兺房丧-第三方"/>
      <sheetName val="房ը"/>
      <sheetName val="收入"/>
      <sheetName val="合"/>
      <sheetName val="房地产评估调查栀᱘㔀敎"/>
      <sheetName val="房0"/>
      <sheetName val="说明"/>
      <sheetName val="房地产评估调查表 (13)"/>
      <sheetName val="土地底稿"/>
      <sheetName val="工时统计"/>
      <sheetName val="清单12.31"/>
      <sheetName val="房罨ᨎ"/>
      <sheetName val="附表紀"/>
      <sheetName val="Control Risk"/>
      <sheetName val="Inherent Risk"/>
      <sheetName val="F-C-2"/>
      <sheetName val="F-C"/>
      <sheetName val="AIO"/>
      <sheetName val="四缀ᨎ"/>
      <sheetName val="四罥ᨎ"/>
      <sheetName val="房ᴀᨈ"/>
      <sheetName val="四㰀᎕"/>
      <sheetName val="四罨ᨎ"/>
      <sheetName val="Validation source"/>
      <sheetName val="四紀ዱ"/>
      <sheetName val="四ԯ"/>
      <sheetName val="四끨ゕ"/>
      <sheetName val="长期其他应收款"/>
      <sheetName val="未完工合同成本设备"/>
      <sheetName val="预付款项RMB租金"/>
      <sheetName val="房_xdc00_ᎉ"/>
      <sheetName val="database"/>
      <sheetName val="K1 Tax computation"/>
      <sheetName val="房地产_x0005_"/>
      <sheetName val="3-10月"/>
      <sheetName val="四쀀᭨"/>
      <sheetName val="房碕"/>
      <sheetName val="房谀⹛"/>
      <sheetName val="房䀀䅛"/>
      <sheetName val="Material U.P"/>
      <sheetName val="四ㅙ"/>
      <sheetName val="房/"/>
      <sheetName val="AIS"/>
      <sheetName val="四ᴀᨈ"/>
      <sheetName val="#REF"/>
      <sheetName val="四羋ᨎ"/>
      <sheetName val="Assump"/>
      <sheetName val="四_xdc00_ᎉ"/>
      <sheetName val="四㱥᎕"/>
      <sheetName val="Non-Statistical Sampling"/>
      <sheetName val="四Ε"/>
      <sheetName val="房ᵨᨈ"/>
      <sheetName val="Comp"/>
      <sheetName val="资产负债表"/>
      <sheetName val="房က⅕"/>
      <sheetName val="四_xdb03_囂"/>
      <sheetName val="Namelist"/>
      <sheetName val="[土地底稿.xls]房/"/>
      <sheetName val="Overview"/>
      <sheetName val="Drop Down"/>
      <sheetName val="房䀀㉕"/>
      <sheetName val="长期股权投资"/>
      <sheetName val="房က"/>
      <sheetName val="H"/>
      <sheetName val="四퀀⥚"/>
      <sheetName val="AR Drop Downs"/>
      <sheetName val="DropDown"/>
      <sheetName val="Currency"/>
      <sheetName val="Collateral"/>
      <sheetName val="Disposition"/>
      <sheetName val="[土地底稿.xls][土地底稿.xls]房/"/>
      <sheetName val="Cellular "/>
      <sheetName val="Parameters"/>
      <sheetName val="Financial statements"/>
      <sheetName val="目錄"/>
      <sheetName val="source"/>
      <sheetName val="取费表"/>
      <sheetName val="通用设备"/>
      <sheetName val="BALANCE SHEET"/>
      <sheetName val="Company Info"/>
      <sheetName val="G-35-3"/>
      <sheetName val="新准则TB"/>
      <sheetName val="Sch PR-2"/>
      <sheetName val="Sch PR-3"/>
      <sheetName val="房_"/>
      <sheetName val="_土地底稿.xls_房_"/>
      <sheetName val="_土地底稿.xls__土地底稿.xls_房_"/>
      <sheetName val="A151-10"/>
      <sheetName val="dxnsjtempsheet"/>
      <sheetName val="当月应收"/>
      <sheetName val="3306"/>
      <sheetName val="3316"/>
      <sheetName val="客户编码"/>
      <sheetName val="SW-TEO"/>
      <sheetName val="资产评估结果分类汇总表 (2)"/>
      <sheetName val="&lt;原报&gt;资产负债表"/>
      <sheetName val="gfjs4003"/>
      <sheetName val="gfjs4002"/>
      <sheetName val="gfjs4001"/>
      <sheetName val="gfjs3005"/>
      <sheetName val="gfjs3004"/>
      <sheetName val="gfjs3003"/>
      <sheetName val="gfjs3002"/>
      <sheetName val="gfjs3001"/>
      <sheetName val="gfjs2019"/>
      <sheetName val="gfjs2018"/>
      <sheetName val="gfjs2017"/>
      <sheetName val="gfjs2016"/>
      <sheetName val="gfjs2015"/>
      <sheetName val="gfjs2014"/>
      <sheetName val="gfjs2013"/>
      <sheetName val="gfjs2012"/>
      <sheetName val="gfjs2011"/>
      <sheetName val="gfjs2010"/>
      <sheetName val="gfjs2009"/>
      <sheetName val="gfjs2008"/>
      <sheetName val="gfjs2007"/>
      <sheetName val="gfjs2006"/>
      <sheetName val="gfjs2005"/>
      <sheetName val="gfjs2004"/>
      <sheetName val="gfjs2003"/>
      <sheetName val="gfjs2002"/>
      <sheetName val="gfjs2001"/>
      <sheetName val="gfjs10B"/>
      <sheetName val="gfjs10A"/>
      <sheetName val="gfjs1032"/>
      <sheetName val="gfjs1031"/>
      <sheetName val="gfjs1030"/>
      <sheetName val="gfjs1029"/>
      <sheetName val="gfjs1028"/>
      <sheetName val="gfjs1027"/>
      <sheetName val="gfjs1026"/>
      <sheetName val="gfjs1025"/>
      <sheetName val="gfjs1024"/>
      <sheetName val="gfjs1023"/>
      <sheetName val="gfjs1022"/>
      <sheetName val="gfjs1021"/>
      <sheetName val="gfjs1020"/>
      <sheetName val="gfjs1019"/>
      <sheetName val="gfjs1018"/>
      <sheetName val="gfjs1017"/>
      <sheetName val="gfjs1016"/>
      <sheetName val="gfjs1015"/>
      <sheetName val="gfjs1014"/>
      <sheetName val="gfjs1013"/>
      <sheetName val="gfjs1012"/>
      <sheetName val="gfjs1011"/>
      <sheetName val="gfjs1010"/>
      <sheetName val="gfjs1009"/>
      <sheetName val="gfjs1008"/>
      <sheetName val="gfjs1007"/>
      <sheetName val="gfjs1006"/>
      <sheetName val="gfjs1005"/>
      <sheetName val="gfjs1004"/>
      <sheetName val="gfjs1003"/>
      <sheetName val="gfjs1002"/>
      <sheetName val="gfjs1001"/>
      <sheetName val="gfjs06"/>
      <sheetName val="gfjs05"/>
      <sheetName val="gfjs04"/>
      <sheetName val="gfjs03"/>
      <sheetName val="gfjs0223"/>
      <sheetName val="gfjs0222"/>
      <sheetName val="gfjs0212f"/>
      <sheetName val="gfjs0212A"/>
      <sheetName val="gfjs0212"/>
      <sheetName val="gfjs0211f"/>
      <sheetName val="gfjs0211"/>
      <sheetName val="gfjs0210f"/>
      <sheetName val="gfjs0210"/>
      <sheetName val="gfjs0209f"/>
      <sheetName val="gfjs0209"/>
      <sheetName val="gfjs0208f"/>
      <sheetName val="gfjs0208"/>
      <sheetName val="gfjs0207"/>
      <sheetName val="gfjs0204"/>
      <sheetName val="gfjs0203"/>
      <sheetName val="gfjs0202"/>
      <sheetName val="gfjs0201"/>
      <sheetName val="gfjs02"/>
      <sheetName val="gfjs0102"/>
      <sheetName val="gfjs0101"/>
      <sheetName val="gfjs01"/>
      <sheetName val="gfjs0602"/>
      <sheetName val="gfjs0601"/>
      <sheetName val="gfjs0214"/>
      <sheetName val="gfjs0213"/>
      <sheetName val="gfjs0211a"/>
      <sheetName val="140500_gfjs05!2"/>
      <sheetName val="140500_gfjs04!1"/>
      <sheetName val="140500_ql06!28"/>
      <sheetName val="140500_ql05!27"/>
      <sheetName val="140500_ql04!26"/>
      <sheetName val="140500_ql03!25"/>
      <sheetName val="140500_ql02!24"/>
      <sheetName val="140500_ql01!23"/>
      <sheetName val="140500_gfjs9011a!22"/>
      <sheetName val="140500_gfjs9011!21"/>
      <sheetName val="140500_gfjs9010a!20"/>
      <sheetName val="140500_gfjs9010!19"/>
      <sheetName val="140500_gfjs9009!18"/>
      <sheetName val="140500_gfjs9008!17"/>
      <sheetName val="140500_gfjs9007a!16"/>
      <sheetName val="140500_gfjs9007!15"/>
      <sheetName val="140500_gfjs9006h!14"/>
      <sheetName val="140500_gfjs9006a!13"/>
      <sheetName val="140500_gfjs9006!12"/>
      <sheetName val="140500_gfjs9005h!11"/>
      <sheetName val="140500_gfjs9005a!10"/>
      <sheetName val="140500_gfjs9005!9"/>
      <sheetName val="140500_gfjs9004a!8"/>
      <sheetName val="140500_gfjs9004!7"/>
      <sheetName val="140500_gfjs9003a!6"/>
      <sheetName val="140500_gfjs9003!5"/>
      <sheetName val="140500_gfjs9002h!4"/>
      <sheetName val="140500_gfjs9002a!3"/>
      <sheetName val="140500_gfjs9002!2"/>
      <sheetName val="140500_gfjs9001!1"/>
      <sheetName val="140500_gfjs4002!91"/>
      <sheetName val="140500_gfjs4001!90"/>
      <sheetName val="140500_gfjs3005!89"/>
      <sheetName val="140500_gfjs3004!88"/>
      <sheetName val="140500_gfjs3003!87"/>
      <sheetName val="140500_gfjs3002!86"/>
      <sheetName val="140500_gfjs3001!85"/>
      <sheetName val="140500_gfjs2019!84"/>
      <sheetName val="140500_gfjs2018!83"/>
      <sheetName val="140500_gfjs2017!82"/>
      <sheetName val="140500_gfjs2016!81"/>
      <sheetName val="140500_gfjs2015!80"/>
      <sheetName val="140500_gfjs2014!79"/>
      <sheetName val="140500_gfjs2013!78"/>
      <sheetName val="140500_gfjs2012!77"/>
      <sheetName val="140500_gfjs2011!76"/>
      <sheetName val="140500_gfjs2010!75"/>
      <sheetName val="140500_gfjs2009!74"/>
      <sheetName val="140500_gfjs2008!73"/>
      <sheetName val="140500_gfjs2007!72"/>
      <sheetName val="140500_gfjs2006!71"/>
      <sheetName val="140500_gfjs2005!70"/>
      <sheetName val="140500_gfjs2004!69"/>
      <sheetName val="140500_gfjs2003!68"/>
      <sheetName val="140500_gfjs2002!67"/>
      <sheetName val="140500_gfjs2001!66"/>
      <sheetName val="140500_gfjs10h!65"/>
      <sheetName val="140500_gfjs10A!64"/>
      <sheetName val="140500_gfjs1032!63"/>
      <sheetName val="140500_gfjs1031!62"/>
      <sheetName val="140500_gfjs1030!61"/>
      <sheetName val="140500_gfjs1029!60"/>
      <sheetName val="140500_gfjs1028!59"/>
      <sheetName val="140500_gfjs1027!58"/>
      <sheetName val="140500_gfjs1026!57"/>
      <sheetName val="140500_gfjs1025!56"/>
      <sheetName val="140500_gfjs1024!55"/>
      <sheetName val="140500_gfjs1023!54"/>
      <sheetName val="140500_gfjs1022!53"/>
      <sheetName val="140500_gfjs1021!52"/>
      <sheetName val="140500_gfjs1020!51"/>
      <sheetName val="140500_gfjs1019!50"/>
      <sheetName val="140500_gfjs1018!49"/>
      <sheetName val="140500_gfjs1017!48"/>
      <sheetName val="140500_gfjs1016!47"/>
      <sheetName val="140500_gfjs1015!46"/>
      <sheetName val="140500_gfjs1014!45"/>
      <sheetName val="140500_gfjs1013!44"/>
      <sheetName val="140500_gfjs1012!43"/>
      <sheetName val="140500_gfjs1011!42"/>
      <sheetName val="140500_gfjs1010!41"/>
      <sheetName val="140500_gfjs1009!40"/>
      <sheetName val="140500_gfjs1008!39"/>
      <sheetName val="140500_gfjs1007!38"/>
      <sheetName val="140500_gfjs1006!37"/>
      <sheetName val="140500_gfjs1005!36"/>
      <sheetName val="140500_gfjs1004!35"/>
      <sheetName val="140500_gfjs1003!34"/>
      <sheetName val="140500_gfjs1002!33"/>
      <sheetName val="140500_gfjs1001!32"/>
      <sheetName val="140500_gfjs0602!31"/>
      <sheetName val="140500_gfjs0601!30"/>
      <sheetName val="140500_gfjs06!29"/>
      <sheetName val="140500_gfjs0214!28"/>
      <sheetName val="140500_gfjs0213!27"/>
      <sheetName val="140500_gfjs0212h!26"/>
      <sheetName val="140500_gfjs0212f!25"/>
      <sheetName val="140500_gfjs0212A!24"/>
      <sheetName val="140500_gfjs0212!23"/>
      <sheetName val="140500_gfjs0211h!22"/>
      <sheetName val="140500_gfjs0211f!21"/>
      <sheetName val="140500_gfjs0211a!20"/>
      <sheetName val="140500_gfjs0211!19"/>
      <sheetName val="140500_gfjs0210h!18"/>
      <sheetName val="140500_gfjs0210f!17"/>
      <sheetName val="140500_gfjs0210!16"/>
      <sheetName val="140500_gfjs0209h!15"/>
      <sheetName val="140500_gfjs0209f!14"/>
      <sheetName val="140500_gfjs0209!13"/>
      <sheetName val="140500_gfjs0208h!12"/>
      <sheetName val="140500_gfjs0208f!11"/>
      <sheetName val="140500_gfjs0208!10"/>
      <sheetName val="140500_gfjs0207!9"/>
      <sheetName val="140500_gfjs0204!8"/>
      <sheetName val="140500_gfjs0203!7"/>
      <sheetName val="140500_gfjs0202!6"/>
      <sheetName val="140500_gfjs0201!5"/>
      <sheetName val="140500_gfjs02!4"/>
      <sheetName val="140500_gfjs0102!3"/>
      <sheetName val="140500_gfjs0101!2"/>
      <sheetName val="140500_gfjs01!1"/>
      <sheetName val="现金"/>
      <sheetName val="资产(2012)"/>
      <sheetName val="负债(2012)"/>
      <sheetName val="损益(2012)"/>
      <sheetName val="现金流量表"/>
      <sheetName val="AFEMAI"/>
      <sheetName val="固定资产(原表)"/>
      <sheetName val="流资汇总"/>
      <sheetName val="索引"/>
      <sheetName val="附表6"/>
      <sheetName val="A.R 01"/>
      <sheetName val="总公司2002.12.31"/>
      <sheetName val="17应付票据明细表"/>
      <sheetName val="应付账款明细表"/>
      <sheetName val="Investment Property"/>
      <sheetName val="Breakdown"/>
      <sheetName val="Control"/>
      <sheetName val="原材料发出计价测试-OK"/>
      <sheetName val="中山低值"/>
      <sheetName val="Part_Datum"/>
      <sheetName val="MasterList"/>
      <sheetName val="J&amp;Q"/>
      <sheetName val="Summary"/>
      <sheetName val="Pre-operating Exp"/>
      <sheetName val="Miscellaneous Exp."/>
      <sheetName val="Rental 2002"/>
      <sheetName val="Rental 2001"/>
      <sheetName val="信息"/>
      <sheetName val="35.1租赁明细"/>
      <sheetName val="科目名称"/>
      <sheetName val="房ᎉ"/>
      <sheetName val="四ᎉ"/>
      <sheetName val="基本参数"/>
      <sheetName val="FF-3"/>
      <sheetName val="索引表"/>
      <sheetName val="参数"/>
      <sheetName val="基础条件"/>
      <sheetName val="Consol"/>
      <sheetName val="仪表"/>
      <sheetName val="accumdeprn"/>
      <sheetName val="房地产_x0005__x0000__x0000__x0000_"/>
      <sheetName val="_x0000__x0000__x0000__x0000__x0"/>
      <sheetName val="关联交易-存款"/>
      <sheetName val="房ఀᎅ"/>
      <sheetName val="房䀀὘"/>
      <sheetName val="设备部房屋"/>
      <sheetName val="房가≙"/>
      <sheetName val="6月"/>
      <sheetName val="1_0_现金4"/>
      <sheetName val="1_1_运送中现金4"/>
      <sheetName val="1_2_银行存款4"/>
      <sheetName val="2_0_贵金属4"/>
      <sheetName val="3_0_存放中央银行款项4"/>
      <sheetName val="4_0_存放拆放同业和金融性公司款项4"/>
      <sheetName val="5_0_贷款分析(按性质)4"/>
      <sheetName val="5_1_按客户性质分类4"/>
      <sheetName val="5_2_非应计贷款与后三类贷款调节表4"/>
      <sheetName val="5_3-贷款分析(按原发放日期分析)4"/>
      <sheetName val="5_4-_贷款分析(按逾期日分析)4"/>
      <sheetName val="6_0_贴现分析(按汇票性质,风险分析)4"/>
      <sheetName val="6_1_再贴现资金4"/>
      <sheetName val="7_0_呆账准备金4"/>
      <sheetName val="8_0_投资分类表4"/>
      <sheetName val="8_1_增减变动情况4"/>
      <sheetName val="8_2_短期债券投资明细表4"/>
      <sheetName val="8_3_长期债券投资明细表4"/>
      <sheetName val="8_4_股权投资明细表4"/>
      <sheetName val="8_5_短期债券投资销售4"/>
      <sheetName val="8_6_长期债券投资销售4"/>
      <sheetName val="8_7_股权投资销售4"/>
      <sheetName val="9_0_代理证券4"/>
      <sheetName val="10_0_买入返售证券款4"/>
      <sheetName val="10_1_买入返售证券款明细表4"/>
      <sheetName val="11_0_应收账款增减变动情况和帐龄分析4"/>
      <sheetName val="12_0_其它应收款帐龄分析4"/>
      <sheetName val="12_1_其它应收款明细表4"/>
      <sheetName val="13_0_待处理流动资产损益明细表4"/>
      <sheetName val="14_0_固定资产和在建工程4"/>
      <sheetName val="14_1_固定资产内部转入4"/>
      <sheetName val="14_2_固定资产内部转出4"/>
      <sheetName val="14_3_由第三方保管的固定资产4"/>
      <sheetName val="14_4_持有作经营租赁用途的固定资产4"/>
      <sheetName val="14_5_闲置的固定资产4"/>
      <sheetName val="14_6_以银行以外名义持有的固定资产4"/>
      <sheetName val="14_7_作抵押用途的固定资产4"/>
      <sheetName val="14_8_其他所有权,使用权带有限制的固定资产4"/>
      <sheetName val="14_9_以重估值记帐的固定资产4"/>
      <sheetName val="14_10_在建工程4"/>
      <sheetName val="14_11_融资租入固定资产4"/>
      <sheetName val="14_12_帐外资产4"/>
      <sheetName val="14_13_资本承担4"/>
      <sheetName val="14_14_土地4"/>
      <sheetName val="14_15_提足折旧的固定资产4"/>
      <sheetName val="15_0_固定资产清理明细表4"/>
      <sheetName val="16_0_待处理固定资产损益明细表4"/>
      <sheetName val="17_0_无形资产4"/>
      <sheetName val="17_1_土地使用权4"/>
      <sheetName val="17_2_其它无形资产4"/>
      <sheetName val="18_0_长期待摊费用增减变动情况4"/>
      <sheetName val="18_1_长期待摊费用明细表4"/>
      <sheetName val="19_0_系统内往来4"/>
      <sheetName val="20_0_待处理抵贷资产4"/>
      <sheetName val="21_0_待处理资产明细表4"/>
      <sheetName val="22_0_向中央银行借款明细表4"/>
      <sheetName val="23_0_同业存放拆入和金融性公司拆入款项4"/>
      <sheetName val="24_0_应解汇款4"/>
      <sheetName val="25_0_汇出汇款4"/>
      <sheetName val="26_0_应付帐款增减变动情况和帐龄分析4"/>
      <sheetName val="27_0_其他应付款帐龄分析4"/>
      <sheetName val="27_1_其他应付款明细表4"/>
      <sheetName val="27_2_应付工资4"/>
      <sheetName val="27_3_应付福利费4"/>
      <sheetName val="27_4_预提费用增减变动情况4"/>
      <sheetName val="28_0_应交税金4"/>
      <sheetName val="29_0_保证金明细表4"/>
      <sheetName val="30_0_发行长期债券4"/>
      <sheetName val="31_0_长期借款4"/>
      <sheetName val="32_0_员工之房改情况调查表4"/>
      <sheetName val="33_0_委托贷款,委托贷款基金4"/>
      <sheetName val="34_0_股权投资收益分类表4"/>
      <sheetName val="35_0_专项其它收入4"/>
      <sheetName val="36_0_专项其它支出4"/>
      <sheetName val="37_0_以前年度损益调整4"/>
      <sheetName val="38_0_-_开出保函4"/>
      <sheetName val="38_1-开出信用证4"/>
      <sheetName val="38_2_应收各项托收款项4"/>
      <sheetName val="38_3_表外未履约期权合同4"/>
      <sheetName val="38_4_表外未履约掉期合同4"/>
      <sheetName val="38_5_表外未履约外汇合同4"/>
      <sheetName val="38_6_或有负债明细表4"/>
      <sheetName val="38_6_1_未决诉讼4"/>
      <sheetName val="38_7_经营性租赁支出及承诺4"/>
      <sheetName val="39_0_资产流动性情况4"/>
      <sheetName val="39_1分币种列示资产负债4"/>
      <sheetName val="39_2_收益率差异4"/>
      <sheetName val="40_0_利息收支变动原因4"/>
      <sheetName val="40_1_按业务类型披露4"/>
      <sheetName val="40_2_贷款结构分析4"/>
      <sheetName val="40_2_1_业务与相关会计科目对照表4"/>
      <sheetName val="40_3_专项拨备变动4"/>
      <sheetName val="41_0_对外实体投资4"/>
      <sheetName val="20_0_待处理抵债资产4"/>
      <sheetName val="27_5_应付利润增减变动情况4"/>
      <sheetName val="38_6_2_已决未记帐诉讼4"/>
      <sheetName val="40_2_2_业务与相关会计科目对照表_(外币)4"/>
      <sheetName val="40_3_核销和年內回收款项分类4"/>
      <sheetName val="41_1_自办经济实体4"/>
      <sheetName val="42_0-关联方交易4"/>
      <sheetName val="5_0_贷款分析(按性质)_4"/>
      <sheetName val="5_3-贷款分析(按原发放日期分析)2003-6-304"/>
      <sheetName val="39。0_资产流动性情况4"/>
      <sheetName val="12_1_其宁应收款明细表4"/>
      <sheetName val="20_0_附表4"/>
      <sheetName val="29_0_附表4"/>
      <sheetName val="33_0_附表（1）4"/>
      <sheetName val="33_0_附表（2）4"/>
      <sheetName val="33_0_附表（3）4"/>
      <sheetName val="33_0_附表（4）4"/>
      <sheetName val="33_0_附表（5）4"/>
      <sheetName val="表4-1-2中长期贷款_(对私)4"/>
      <sheetName val="表5固定资产汇总表_4"/>
      <sheetName val="表10-10存入保证金_4"/>
      <sheetName val="40－短期借款变动表_4"/>
      <sheetName val="42－应付手续费_4"/>
      <sheetName val="43－应付佣金_4"/>
      <sheetName val="44－应付分保账款_4"/>
      <sheetName val="45－预收保费_4"/>
      <sheetName val="48－存入保证金_4"/>
      <sheetName val="房地产评估调查表_(10)4"/>
      <sheetName val="房地产评估调查表_(11)4"/>
      <sheetName val="房地产评估调查表_(12)4"/>
      <sheetName val="Material_U_P4"/>
      <sheetName val="1_0_现金1"/>
      <sheetName val="1_1_运送中现金1"/>
      <sheetName val="1_2_银行存款1"/>
      <sheetName val="2_0_贵金属1"/>
      <sheetName val="3_0_存放中央银行款项1"/>
      <sheetName val="4_0_存放拆放同业和金融性公司款项1"/>
      <sheetName val="5_0_贷款分析(按性质)1"/>
      <sheetName val="5_1_按客户性质分类1"/>
      <sheetName val="5_2_非应计贷款与后三类贷款调节表1"/>
      <sheetName val="5_3-贷款分析(按原发放日期分析)1"/>
      <sheetName val="5_4-_贷款分析(按逾期日分析)1"/>
      <sheetName val="6_0_贴现分析(按汇票性质,风险分析)1"/>
      <sheetName val="6_1_再贴现资金1"/>
      <sheetName val="7_0_呆账准备金1"/>
      <sheetName val="8_0_投资分类表1"/>
      <sheetName val="8_1_增减变动情况1"/>
      <sheetName val="8_2_短期债券投资明细表1"/>
      <sheetName val="8_3_长期债券投资明细表1"/>
      <sheetName val="8_4_股权投资明细表1"/>
      <sheetName val="8_5_短期债券投资销售1"/>
      <sheetName val="8_6_长期债券投资销售1"/>
      <sheetName val="8_7_股权投资销售1"/>
      <sheetName val="9_0_代理证券1"/>
      <sheetName val="10_0_买入返售证券款1"/>
      <sheetName val="10_1_买入返售证券款明细表1"/>
      <sheetName val="11_0_应收账款增减变动情况和帐龄分析1"/>
      <sheetName val="12_0_其它应收款帐龄分析1"/>
      <sheetName val="12_1_其它应收款明细表1"/>
      <sheetName val="13_0_待处理流动资产损益明细表1"/>
      <sheetName val="14_0_固定资产和在建工程1"/>
      <sheetName val="14_1_固定资产内部转入1"/>
      <sheetName val="14_2_固定资产内部转出1"/>
      <sheetName val="14_3_由第三方保管的固定资产1"/>
      <sheetName val="14_4_持有作经营租赁用途的固定资产1"/>
      <sheetName val="14_5_闲置的固定资产1"/>
      <sheetName val="14_6_以银行以外名义持有的固定资产1"/>
      <sheetName val="14_7_作抵押用途的固定资产1"/>
      <sheetName val="14_8_其他所有权,使用权带有限制的固定资产1"/>
      <sheetName val="14_9_以重估值记帐的固定资产1"/>
      <sheetName val="14_10_在建工程1"/>
      <sheetName val="14_11_融资租入固定资产1"/>
      <sheetName val="14_12_帐外资产1"/>
      <sheetName val="14_13_资本承担1"/>
      <sheetName val="14_14_土地1"/>
      <sheetName val="14_15_提足折旧的固定资产1"/>
      <sheetName val="15_0_固定资产清理明细表1"/>
      <sheetName val="16_0_待处理固定资产损益明细表1"/>
      <sheetName val="17_0_无形资产1"/>
      <sheetName val="17_1_土地使用权1"/>
      <sheetName val="17_2_其它无形资产1"/>
      <sheetName val="18_0_长期待摊费用增减变动情况1"/>
      <sheetName val="18_1_长期待摊费用明细表1"/>
      <sheetName val="19_0_系统内往来1"/>
      <sheetName val="20_0_待处理抵贷资产1"/>
      <sheetName val="21_0_待处理资产明细表1"/>
      <sheetName val="22_0_向中央银行借款明细表1"/>
      <sheetName val="23_0_同业存放拆入和金融性公司拆入款项1"/>
      <sheetName val="24_0_应解汇款1"/>
      <sheetName val="25_0_汇出汇款1"/>
      <sheetName val="26_0_应付帐款增减变动情况和帐龄分析1"/>
      <sheetName val="27_0_其他应付款帐龄分析1"/>
      <sheetName val="27_1_其他应付款明细表1"/>
      <sheetName val="27_2_应付工资1"/>
      <sheetName val="27_3_应付福利费1"/>
      <sheetName val="27_4_预提费用增减变动情况1"/>
      <sheetName val="28_0_应交税金1"/>
      <sheetName val="29_0_保证金明细表1"/>
      <sheetName val="30_0_发行长期债券1"/>
      <sheetName val="31_0_长期借款1"/>
      <sheetName val="32_0_员工之房改情况调查表1"/>
      <sheetName val="33_0_委托贷款,委托贷款基金1"/>
      <sheetName val="34_0_股权投资收益分类表1"/>
      <sheetName val="35_0_专项其它收入1"/>
      <sheetName val="36_0_专项其它支出1"/>
      <sheetName val="37_0_以前年度损益调整1"/>
      <sheetName val="38_0_-_开出保函1"/>
      <sheetName val="38_1-开出信用证1"/>
      <sheetName val="38_2_应收各项托收款项1"/>
      <sheetName val="38_3_表外未履约期权合同1"/>
      <sheetName val="38_4_表外未履约掉期合同1"/>
      <sheetName val="38_5_表外未履约外汇合同1"/>
      <sheetName val="38_6_或有负债明细表1"/>
      <sheetName val="38_6_1_未决诉讼1"/>
      <sheetName val="38_7_经营性租赁支出及承诺1"/>
      <sheetName val="39_0_资产流动性情况1"/>
      <sheetName val="39_1分币种列示资产负债1"/>
      <sheetName val="39_2_收益率差异1"/>
      <sheetName val="40_0_利息收支变动原因1"/>
      <sheetName val="40_1_按业务类型披露1"/>
      <sheetName val="40_2_贷款结构分析1"/>
      <sheetName val="40_2_1_业务与相关会计科目对照表1"/>
      <sheetName val="40_3_专项拨备变动1"/>
      <sheetName val="41_0_对外实体投资1"/>
      <sheetName val="20_0_待处理抵债资产1"/>
      <sheetName val="27_5_应付利润增减变动情况1"/>
      <sheetName val="38_6_2_已决未记帐诉讼1"/>
      <sheetName val="40_2_2_业务与相关会计科目对照表_(外币)1"/>
      <sheetName val="40_3_核销和年內回收款项分类1"/>
      <sheetName val="41_1_自办经济实体1"/>
      <sheetName val="42_0-关联方交易1"/>
      <sheetName val="5_0_贷款分析(按性质)_1"/>
      <sheetName val="5_3-贷款分析(按原发放日期分析)2003-6-301"/>
      <sheetName val="39。0_资产流动性情况1"/>
      <sheetName val="12_1_其宁应收款明细表1"/>
      <sheetName val="20_0_附表1"/>
      <sheetName val="29_0_附表1"/>
      <sheetName val="33_0_附表（1）1"/>
      <sheetName val="33_0_附表（2）1"/>
      <sheetName val="33_0_附表（3）1"/>
      <sheetName val="33_0_附表（4）1"/>
      <sheetName val="33_0_附表（5）1"/>
      <sheetName val="表4-1-2中长期贷款_(对私)1"/>
      <sheetName val="表5固定资产汇总表_1"/>
      <sheetName val="表10-10存入保证金_1"/>
      <sheetName val="40－短期借款变动表_1"/>
      <sheetName val="42－应付手续费_1"/>
      <sheetName val="43－应付佣金_1"/>
      <sheetName val="44－应付分保账款_1"/>
      <sheetName val="45－预收保费_1"/>
      <sheetName val="48－存入保证金_1"/>
      <sheetName val="房地产评估调查表_(10)1"/>
      <sheetName val="房地产评估调查表_(11)1"/>
      <sheetName val="房地产评估调查表_(12)1"/>
      <sheetName val="Material_U_P1"/>
      <sheetName val="1_0_现金"/>
      <sheetName val="1_1_运送中现金"/>
      <sheetName val="1_2_银行存款"/>
      <sheetName val="2_0_贵金属"/>
      <sheetName val="3_0_存放中央银行款项"/>
      <sheetName val="4_0_存放拆放同业和金融性公司款项"/>
      <sheetName val="5_0_贷款分析(按性质)"/>
      <sheetName val="5_1_按客户性质分类"/>
      <sheetName val="5_2_非应计贷款与后三类贷款调节表"/>
      <sheetName val="5_3-贷款分析(按原发放日期分析)"/>
      <sheetName val="5_4-_贷款分析(按逾期日分析)"/>
      <sheetName val="6_0_贴现分析(按汇票性质,风险分析)"/>
      <sheetName val="6_1_再贴现资金"/>
      <sheetName val="7_0_呆账准备金"/>
      <sheetName val="8_0_投资分类表"/>
      <sheetName val="8_1_增减变动情况"/>
      <sheetName val="8_2_短期债券投资明细表"/>
      <sheetName val="8_3_长期债券投资明细表"/>
      <sheetName val="8_4_股权投资明细表"/>
      <sheetName val="8_5_短期债券投资销售"/>
      <sheetName val="8_6_长期债券投资销售"/>
      <sheetName val="8_7_股权投资销售"/>
      <sheetName val="9_0_代理证券"/>
      <sheetName val="10_0_买入返售证券款"/>
      <sheetName val="10_1_买入返售证券款明细表"/>
      <sheetName val="11_0_应收账款增减变动情况和帐龄分析"/>
      <sheetName val="12_0_其它应收款帐龄分析"/>
      <sheetName val="12_1_其它应收款明细表"/>
      <sheetName val="13_0_待处理流动资产损益明细表"/>
      <sheetName val="14_0_固定资产和在建工程"/>
      <sheetName val="14_1_固定资产内部转入"/>
      <sheetName val="14_2_固定资产内部转出"/>
      <sheetName val="14_3_由第三方保管的固定资产"/>
      <sheetName val="14_4_持有作经营租赁用途的固定资产"/>
      <sheetName val="14_5_闲置的固定资产"/>
      <sheetName val="14_6_以银行以外名义持有的固定资产"/>
      <sheetName val="14_7_作抵押用途的固定资产"/>
      <sheetName val="14_8_其他所有权,使用权带有限制的固定资产"/>
      <sheetName val="14_9_以重估值记帐的固定资产"/>
      <sheetName val="14_10_在建工程"/>
      <sheetName val="14_11_融资租入固定资产"/>
      <sheetName val="14_12_帐外资产"/>
      <sheetName val="14_13_资本承担"/>
      <sheetName val="14_14_土地"/>
      <sheetName val="14_15_提足折旧的固定资产"/>
      <sheetName val="15_0_固定资产清理明细表"/>
      <sheetName val="16_0_待处理固定资产损益明细表"/>
      <sheetName val="17_0_无形资产"/>
      <sheetName val="17_1_土地使用权"/>
      <sheetName val="17_2_其它无形资产"/>
      <sheetName val="18_0_长期待摊费用增减变动情况"/>
      <sheetName val="18_1_长期待摊费用明细表"/>
      <sheetName val="19_0_系统内往来"/>
      <sheetName val="20_0_待处理抵贷资产"/>
      <sheetName val="21_0_待处理资产明细表"/>
      <sheetName val="22_0_向中央银行借款明细表"/>
      <sheetName val="23_0_同业存放拆入和金融性公司拆入款项"/>
      <sheetName val="24_0_应解汇款"/>
      <sheetName val="25_0_汇出汇款"/>
      <sheetName val="26_0_应付帐款增减变动情况和帐龄分析"/>
      <sheetName val="27_0_其他应付款帐龄分析"/>
      <sheetName val="27_1_其他应付款明细表"/>
      <sheetName val="27_2_应付工资"/>
      <sheetName val="27_3_应付福利费"/>
      <sheetName val="27_4_预提费用增减变动情况"/>
      <sheetName val="28_0_应交税金"/>
      <sheetName val="29_0_保证金明细表"/>
      <sheetName val="30_0_发行长期债券"/>
      <sheetName val="31_0_长期借款"/>
      <sheetName val="32_0_员工之房改情况调查表"/>
      <sheetName val="33_0_委托贷款,委托贷款基金"/>
      <sheetName val="34_0_股权投资收益分类表"/>
      <sheetName val="35_0_专项其它收入"/>
      <sheetName val="36_0_专项其它支出"/>
      <sheetName val="37_0_以前年度损益调整"/>
      <sheetName val="38_0_-_开出保函"/>
      <sheetName val="38_1-开出信用证"/>
      <sheetName val="38_2_应收各项托收款项"/>
      <sheetName val="38_3_表外未履约期权合同"/>
      <sheetName val="38_4_表外未履约掉期合同"/>
      <sheetName val="38_5_表外未履约外汇合同"/>
      <sheetName val="38_6_或有负债明细表"/>
      <sheetName val="38_6_1_未决诉讼"/>
      <sheetName val="38_7_经营性租赁支出及承诺"/>
      <sheetName val="39_0_资产流动性情况"/>
      <sheetName val="39_1分币种列示资产负债"/>
      <sheetName val="39_2_收益率差异"/>
      <sheetName val="40_0_利息收支变动原因"/>
      <sheetName val="40_1_按业务类型披露"/>
      <sheetName val="40_2_贷款结构分析"/>
      <sheetName val="40_2_1_业务与相关会计科目对照表"/>
      <sheetName val="40_3_专项拨备变动"/>
      <sheetName val="41_0_对外实体投资"/>
      <sheetName val="20_0_待处理抵债资产"/>
      <sheetName val="27_5_应付利润增减变动情况"/>
      <sheetName val="38_6_2_已决未记帐诉讼"/>
      <sheetName val="40_2_2_业务与相关会计科目对照表_(外币)"/>
      <sheetName val="40_3_核销和年內回收款项分类"/>
      <sheetName val="41_1_自办经济实体"/>
      <sheetName val="42_0-关联方交易"/>
      <sheetName val="5_0_贷款分析(按性质)_"/>
      <sheetName val="5_3-贷款分析(按原发放日期分析)2003-6-30"/>
      <sheetName val="39。0_资产流动性情况"/>
      <sheetName val="12_1_其宁应收款明细表"/>
      <sheetName val="20_0_附表"/>
      <sheetName val="29_0_附表"/>
      <sheetName val="33_0_附表（1）"/>
      <sheetName val="33_0_附表（2）"/>
      <sheetName val="33_0_附表（3）"/>
      <sheetName val="33_0_附表（4）"/>
      <sheetName val="33_0_附表（5）"/>
      <sheetName val="表4-1-2中长期贷款_(对私)"/>
      <sheetName val="表5固定资产汇总表_"/>
      <sheetName val="表10-10存入保证金_"/>
      <sheetName val="40－短期借款变动表_"/>
      <sheetName val="42－应付手续费_"/>
      <sheetName val="43－应付佣金_"/>
      <sheetName val="44－应付分保账款_"/>
      <sheetName val="45－预收保费_"/>
      <sheetName val="48－存入保证金_"/>
      <sheetName val="房地产评估调查表_(10)"/>
      <sheetName val="房地产评估调查表_(11)"/>
      <sheetName val="房地产评估调查表_(12)"/>
      <sheetName val="Material_U_P"/>
      <sheetName val="1_0_现金2"/>
      <sheetName val="1_1_运送中现金2"/>
      <sheetName val="1_2_银行存款2"/>
      <sheetName val="2_0_贵金属2"/>
      <sheetName val="3_0_存放中央银行款项2"/>
      <sheetName val="4_0_存放拆放同业和金融性公司款项2"/>
      <sheetName val="5_0_贷款分析(按性质)2"/>
      <sheetName val="5_1_按客户性质分类2"/>
      <sheetName val="5_2_非应计贷款与后三类贷款调节表2"/>
      <sheetName val="5_3-贷款分析(按原发放日期分析)2"/>
      <sheetName val="5_4-_贷款分析(按逾期日分析)2"/>
      <sheetName val="6_0_贴现分析(按汇票性质,风险分析)2"/>
      <sheetName val="6_1_再贴现资金2"/>
      <sheetName val="7_0_呆账准备金2"/>
      <sheetName val="8_0_投资分类表2"/>
      <sheetName val="8_1_增减变动情况2"/>
      <sheetName val="8_2_短期债券投资明细表2"/>
      <sheetName val="8_3_长期债券投资明细表2"/>
      <sheetName val="8_4_股权投资明细表2"/>
      <sheetName val="8_5_短期债券投资销售2"/>
      <sheetName val="8_6_长期债券投资销售2"/>
      <sheetName val="8_7_股权投资销售2"/>
      <sheetName val="9_0_代理证券2"/>
      <sheetName val="10_0_买入返售证券款2"/>
      <sheetName val="10_1_买入返售证券款明细表2"/>
      <sheetName val="11_0_应收账款增减变动情况和帐龄分析2"/>
      <sheetName val="12_0_其它应收款帐龄分析2"/>
      <sheetName val="12_1_其它应收款明细表2"/>
      <sheetName val="13_0_待处理流动资产损益明细表2"/>
      <sheetName val="14_0_固定资产和在建工程2"/>
      <sheetName val="14_1_固定资产内部转入2"/>
      <sheetName val="14_2_固定资产内部转出2"/>
      <sheetName val="14_3_由第三方保管的固定资产2"/>
      <sheetName val="14_4_持有作经营租赁用途的固定资产2"/>
      <sheetName val="14_5_闲置的固定资产2"/>
      <sheetName val="14_6_以银行以外名义持有的固定资产2"/>
      <sheetName val="14_7_作抵押用途的固定资产2"/>
      <sheetName val="14_8_其他所有权,使用权带有限制的固定资产2"/>
      <sheetName val="14_9_以重估值记帐的固定资产2"/>
      <sheetName val="14_10_在建工程2"/>
      <sheetName val="14_11_融资租入固定资产2"/>
      <sheetName val="14_12_帐外资产2"/>
      <sheetName val="14_13_资本承担2"/>
      <sheetName val="14_14_土地2"/>
      <sheetName val="14_15_提足折旧的固定资产2"/>
      <sheetName val="15_0_固定资产清理明细表2"/>
      <sheetName val="16_0_待处理固定资产损益明细表2"/>
      <sheetName val="17_0_无形资产2"/>
      <sheetName val="17_1_土地使用权2"/>
      <sheetName val="17_2_其它无形资产2"/>
      <sheetName val="18_0_长期待摊费用增减变动情况2"/>
      <sheetName val="18_1_长期待摊费用明细表2"/>
      <sheetName val="19_0_系统内往来2"/>
      <sheetName val="20_0_待处理抵贷资产2"/>
      <sheetName val="21_0_待处理资产明细表2"/>
      <sheetName val="22_0_向中央银行借款明细表2"/>
      <sheetName val="23_0_同业存放拆入和金融性公司拆入款项2"/>
      <sheetName val="24_0_应解汇款2"/>
      <sheetName val="25_0_汇出汇款2"/>
      <sheetName val="26_0_应付帐款增减变动情况和帐龄分析2"/>
      <sheetName val="27_0_其他应付款帐龄分析2"/>
      <sheetName val="27_1_其他应付款明细表2"/>
      <sheetName val="27_2_应付工资2"/>
      <sheetName val="27_3_应付福利费2"/>
      <sheetName val="27_4_预提费用增减变动情况2"/>
      <sheetName val="28_0_应交税金2"/>
      <sheetName val="29_0_保证金明细表2"/>
      <sheetName val="30_0_发行长期债券2"/>
      <sheetName val="31_0_长期借款2"/>
      <sheetName val="32_0_员工之房改情况调查表2"/>
      <sheetName val="33_0_委托贷款,委托贷款基金2"/>
      <sheetName val="34_0_股权投资收益分类表2"/>
      <sheetName val="35_0_专项其它收入2"/>
      <sheetName val="36_0_专项其它支出2"/>
      <sheetName val="37_0_以前年度损益调整2"/>
      <sheetName val="38_0_-_开出保函2"/>
      <sheetName val="38_1-开出信用证2"/>
      <sheetName val="38_2_应收各项托收款项2"/>
      <sheetName val="38_3_表外未履约期权合同2"/>
      <sheetName val="38_4_表外未履约掉期合同2"/>
      <sheetName val="38_5_表外未履约外汇合同2"/>
      <sheetName val="38_6_或有负债明细表2"/>
      <sheetName val="38_6_1_未决诉讼2"/>
      <sheetName val="38_7_经营性租赁支出及承诺2"/>
      <sheetName val="39_0_资产流动性情况2"/>
      <sheetName val="39_1分币种列示资产负债2"/>
      <sheetName val="39_2_收益率差异2"/>
      <sheetName val="40_0_利息收支变动原因2"/>
      <sheetName val="40_1_按业务类型披露2"/>
      <sheetName val="40_2_贷款结构分析2"/>
      <sheetName val="40_2_1_业务与相关会计科目对照表2"/>
      <sheetName val="40_3_专项拨备变动2"/>
      <sheetName val="41_0_对外实体投资2"/>
      <sheetName val="20_0_待处理抵债资产2"/>
      <sheetName val="27_5_应付利润增减变动情况2"/>
      <sheetName val="38_6_2_已决未记帐诉讼2"/>
      <sheetName val="40_2_2_业务与相关会计科目对照表_(外币)2"/>
      <sheetName val="40_3_核销和年內回收款项分类2"/>
      <sheetName val="41_1_自办经济实体2"/>
      <sheetName val="42_0-关联方交易2"/>
      <sheetName val="5_0_贷款分析(按性质)_2"/>
      <sheetName val="5_3-贷款分析(按原发放日期分析)2003-6-302"/>
      <sheetName val="39。0_资产流动性情况2"/>
      <sheetName val="12_1_其宁应收款明细表2"/>
      <sheetName val="20_0_附表2"/>
      <sheetName val="29_0_附表2"/>
      <sheetName val="33_0_附表（1）2"/>
      <sheetName val="33_0_附表（2）2"/>
      <sheetName val="33_0_附表（3）2"/>
      <sheetName val="33_0_附表（4）2"/>
      <sheetName val="33_0_附表（5）2"/>
      <sheetName val="表4-1-2中长期贷款_(对私)2"/>
      <sheetName val="表5固定资产汇总表_2"/>
      <sheetName val="表10-10存入保证金_2"/>
      <sheetName val="40－短期借款变动表_2"/>
      <sheetName val="42－应付手续费_2"/>
      <sheetName val="43－应付佣金_2"/>
      <sheetName val="44－应付分保账款_2"/>
      <sheetName val="45－预收保费_2"/>
      <sheetName val="48－存入保证金_2"/>
      <sheetName val="房地产评估调查表_(10)2"/>
      <sheetName val="房地产评估调查表_(11)2"/>
      <sheetName val="房地产评估调查表_(12)2"/>
      <sheetName val="Material_U_P2"/>
      <sheetName val="1_0_现金3"/>
      <sheetName val="1_1_运送中现金3"/>
      <sheetName val="1_2_银行存款3"/>
      <sheetName val="2_0_贵金属3"/>
      <sheetName val="3_0_存放中央银行款项3"/>
      <sheetName val="4_0_存放拆放同业和金融性公司款项3"/>
      <sheetName val="5_0_贷款分析(按性质)3"/>
      <sheetName val="5_1_按客户性质分类3"/>
      <sheetName val="5_2_非应计贷款与后三类贷款调节表3"/>
      <sheetName val="5_3-贷款分析(按原发放日期分析)3"/>
      <sheetName val="5_4-_贷款分析(按逾期日分析)3"/>
      <sheetName val="6_0_贴现分析(按汇票性质,风险分析)3"/>
      <sheetName val="6_1_再贴现资金3"/>
      <sheetName val="7_0_呆账准备金3"/>
      <sheetName val="8_0_投资分类表3"/>
      <sheetName val="8_1_增减变动情况3"/>
      <sheetName val="8_2_短期债券投资明细表3"/>
      <sheetName val="8_3_长期债券投资明细表3"/>
      <sheetName val="8_4_股权投资明细表3"/>
      <sheetName val="8_5_短期债券投资销售3"/>
      <sheetName val="8_6_长期债券投资销售3"/>
      <sheetName val="8_7_股权投资销售3"/>
      <sheetName val="9_0_代理证券3"/>
      <sheetName val="10_0_买入返售证券款3"/>
      <sheetName val="10_1_买入返售证券款明细表3"/>
      <sheetName val="11_0_应收账款增减变动情况和帐龄分析3"/>
      <sheetName val="12_0_其它应收款帐龄分析3"/>
      <sheetName val="12_1_其它应收款明细表3"/>
      <sheetName val="13_0_待处理流动资产损益明细表3"/>
      <sheetName val="14_0_固定资产和在建工程3"/>
      <sheetName val="14_1_固定资产内部转入3"/>
      <sheetName val="14_2_固定资产内部转出3"/>
      <sheetName val="14_3_由第三方保管的固定资产3"/>
      <sheetName val="14_4_持有作经营租赁用途的固定资产3"/>
      <sheetName val="14_5_闲置的固定资产3"/>
      <sheetName val="14_6_以银行以外名义持有的固定资产3"/>
      <sheetName val="14_7_作抵押用途的固定资产3"/>
      <sheetName val="14_8_其他所有权,使用权带有限制的固定资产3"/>
      <sheetName val="14_9_以重估值记帐的固定资产3"/>
      <sheetName val="14_10_在建工程3"/>
      <sheetName val="14_11_融资租入固定资产3"/>
      <sheetName val="14_12_帐外资产3"/>
      <sheetName val="14_13_资本承担3"/>
      <sheetName val="14_14_土地3"/>
      <sheetName val="14_15_提足折旧的固定资产3"/>
      <sheetName val="15_0_固定资产清理明细表3"/>
      <sheetName val="16_0_待处理固定资产损益明细表3"/>
      <sheetName val="17_0_无形资产3"/>
      <sheetName val="17_1_土地使用权3"/>
      <sheetName val="17_2_其它无形资产3"/>
      <sheetName val="18_0_长期待摊费用增减变动情况3"/>
      <sheetName val="18_1_长期待摊费用明细表3"/>
      <sheetName val="19_0_系统内往来3"/>
      <sheetName val="20_0_待处理抵贷资产3"/>
      <sheetName val="21_0_待处理资产明细表3"/>
      <sheetName val="22_0_向中央银行借款明细表3"/>
      <sheetName val="23_0_同业存放拆入和金融性公司拆入款项3"/>
      <sheetName val="24_0_应解汇款3"/>
      <sheetName val="25_0_汇出汇款3"/>
      <sheetName val="26_0_应付帐款增减变动情况和帐龄分析3"/>
      <sheetName val="27_0_其他应付款帐龄分析3"/>
      <sheetName val="27_1_其他应付款明细表3"/>
      <sheetName val="27_2_应付工资3"/>
      <sheetName val="27_3_应付福利费3"/>
      <sheetName val="27_4_预提费用增减变动情况3"/>
      <sheetName val="28_0_应交税金3"/>
      <sheetName val="29_0_保证金明细表3"/>
      <sheetName val="30_0_发行长期债券3"/>
      <sheetName val="31_0_长期借款3"/>
      <sheetName val="32_0_员工之房改情况调查表3"/>
      <sheetName val="33_0_委托贷款,委托贷款基金3"/>
      <sheetName val="34_0_股权投资收益分类表3"/>
      <sheetName val="35_0_专项其它收入3"/>
      <sheetName val="36_0_专项其它支出3"/>
      <sheetName val="37_0_以前年度损益调整3"/>
      <sheetName val="38_0_-_开出保函3"/>
      <sheetName val="38_1-开出信用证3"/>
      <sheetName val="38_2_应收各项托收款项3"/>
      <sheetName val="38_3_表外未履约期权合同3"/>
      <sheetName val="38_4_表外未履约掉期合同3"/>
      <sheetName val="38_5_表外未履约外汇合同3"/>
      <sheetName val="38_6_或有负债明细表3"/>
      <sheetName val="38_6_1_未决诉讼3"/>
      <sheetName val="38_7_经营性租赁支出及承诺3"/>
      <sheetName val="39_0_资产流动性情况3"/>
      <sheetName val="39_1分币种列示资产负债3"/>
      <sheetName val="39_2_收益率差异3"/>
      <sheetName val="40_0_利息收支变动原因3"/>
      <sheetName val="40_1_按业务类型披露3"/>
      <sheetName val="40_2_贷款结构分析3"/>
      <sheetName val="40_2_1_业务与相关会计科目对照表3"/>
      <sheetName val="40_3_专项拨备变动3"/>
      <sheetName val="41_0_对外实体投资3"/>
      <sheetName val="20_0_待处理抵债资产3"/>
      <sheetName val="27_5_应付利润增减变动情况3"/>
      <sheetName val="38_6_2_已决未记帐诉讼3"/>
      <sheetName val="40_2_2_业务与相关会计科目对照表_(外币)3"/>
      <sheetName val="40_3_核销和年內回收款项分类3"/>
      <sheetName val="41_1_自办经济实体3"/>
      <sheetName val="42_0-关联方交易3"/>
      <sheetName val="5_0_贷款分析(按性质)_3"/>
      <sheetName val="5_3-贷款分析(按原发放日期分析)2003-6-303"/>
      <sheetName val="39。0_资产流动性情况3"/>
      <sheetName val="12_1_其宁应收款明细表3"/>
      <sheetName val="20_0_附表3"/>
      <sheetName val="29_0_附表3"/>
      <sheetName val="33_0_附表（1）3"/>
      <sheetName val="33_0_附表（2）3"/>
      <sheetName val="33_0_附表（3）3"/>
      <sheetName val="33_0_附表（4）3"/>
      <sheetName val="33_0_附表（5）3"/>
      <sheetName val="表4-1-2中长期贷款_(对私)3"/>
      <sheetName val="表5固定资产汇总表_3"/>
      <sheetName val="表10-10存入保证金_3"/>
      <sheetName val="40－短期借款变动表_3"/>
      <sheetName val="42－应付手续费_3"/>
      <sheetName val="43－应付佣金_3"/>
      <sheetName val="44－应付分保账款_3"/>
      <sheetName val="45－预收保费_3"/>
      <sheetName val="48－存入保证金_3"/>
      <sheetName val="房地产评估调查表_(10)3"/>
      <sheetName val="房地产评估调查表_(11)3"/>
      <sheetName val="房地产评估调查表_(12)3"/>
      <sheetName val="Material_U_P3"/>
      <sheetName val="1_0_现金5"/>
      <sheetName val="1_1_运送中现金5"/>
      <sheetName val="1_2_银行存款5"/>
      <sheetName val="2_0_贵金属5"/>
      <sheetName val="3_0_存放中央银行款项5"/>
      <sheetName val="4_0_存放拆放同业和金融性公司款项5"/>
      <sheetName val="5_0_贷款分析(按性质)5"/>
      <sheetName val="5_1_按客户性质分类5"/>
      <sheetName val="5_2_非应计贷款与后三类贷款调节表5"/>
      <sheetName val="5_3-贷款分析(按原发放日期分析)5"/>
      <sheetName val="5_4-_贷款分析(按逾期日分析)5"/>
      <sheetName val="6_0_贴现分析(按汇票性质,风险分析)5"/>
      <sheetName val="6_1_再贴现资金5"/>
      <sheetName val="7_0_呆账准备金5"/>
      <sheetName val="8_0_投资分类表5"/>
      <sheetName val="8_1_增减变动情况5"/>
      <sheetName val="8_2_短期债券投资明细表5"/>
      <sheetName val="8_3_长期债券投资明细表5"/>
      <sheetName val="8_4_股权投资明细表5"/>
      <sheetName val="8_5_短期债券投资销售5"/>
      <sheetName val="8_6_长期债券投资销售5"/>
      <sheetName val="8_7_股权投资销售5"/>
      <sheetName val="9_0_代理证券5"/>
      <sheetName val="10_0_买入返售证券款5"/>
      <sheetName val="10_1_买入返售证券款明细表5"/>
      <sheetName val="11_0_应收账款增减变动情况和帐龄分析5"/>
      <sheetName val="12_0_其它应收款帐龄分析5"/>
      <sheetName val="12_1_其它应收款明细表5"/>
      <sheetName val="13_0_待处理流动资产损益明细表5"/>
      <sheetName val="14_0_固定资产和在建工程5"/>
      <sheetName val="14_1_固定资产内部转入5"/>
      <sheetName val="14_2_固定资产内部转出5"/>
      <sheetName val="14_3_由第三方保管的固定资产5"/>
      <sheetName val="14_4_持有作经营租赁用途的固定资产5"/>
      <sheetName val="14_5_闲置的固定资产5"/>
      <sheetName val="14_6_以银行以外名义持有的固定资产5"/>
      <sheetName val="14_7_作抵押用途的固定资产5"/>
      <sheetName val="14_8_其他所有权,使用权带有限制的固定资产5"/>
      <sheetName val="14_9_以重估值记帐的固定资产5"/>
      <sheetName val="14_10_在建工程5"/>
      <sheetName val="14_11_融资租入固定资产5"/>
      <sheetName val="14_12_帐外资产5"/>
      <sheetName val="14_13_资本承担5"/>
      <sheetName val="14_14_土地5"/>
      <sheetName val="14_15_提足折旧的固定资产5"/>
      <sheetName val="15_0_固定资产清理明细表5"/>
      <sheetName val="16_0_待处理固定资产损益明细表5"/>
      <sheetName val="17_0_无形资产5"/>
      <sheetName val="17_1_土地使用权5"/>
      <sheetName val="17_2_其它无形资产5"/>
      <sheetName val="18_0_长期待摊费用增减变动情况5"/>
      <sheetName val="18_1_长期待摊费用明细表5"/>
      <sheetName val="19_0_系统内往来5"/>
      <sheetName val="20_0_待处理抵贷资产5"/>
      <sheetName val="21_0_待处理资产明细表5"/>
      <sheetName val="22_0_向中央银行借款明细表5"/>
      <sheetName val="23_0_同业存放拆入和金融性公司拆入款项5"/>
      <sheetName val="24_0_应解汇款5"/>
      <sheetName val="25_0_汇出汇款5"/>
      <sheetName val="26_0_应付帐款增减变动情况和帐龄分析5"/>
      <sheetName val="27_0_其他应付款帐龄分析5"/>
      <sheetName val="27_1_其他应付款明细表5"/>
      <sheetName val="27_2_应付工资5"/>
      <sheetName val="27_3_应付福利费5"/>
      <sheetName val="27_4_预提费用增减变动情况5"/>
      <sheetName val="28_0_应交税金5"/>
      <sheetName val="29_0_保证金明细表5"/>
      <sheetName val="30_0_发行长期债券5"/>
      <sheetName val="31_0_长期借款5"/>
      <sheetName val="32_0_员工之房改情况调查表5"/>
      <sheetName val="33_0_委托贷款,委托贷款基金5"/>
      <sheetName val="34_0_股权投资收益分类表5"/>
      <sheetName val="35_0_专项其它收入5"/>
      <sheetName val="36_0_专项其它支出5"/>
      <sheetName val="37_0_以前年度损益调整5"/>
      <sheetName val="38_0_-_开出保函5"/>
      <sheetName val="38_1-开出信用证5"/>
      <sheetName val="38_2_应收各项托收款项5"/>
      <sheetName val="38_3_表外未履约期权合同5"/>
      <sheetName val="38_4_表外未履约掉期合同5"/>
      <sheetName val="38_5_表外未履约外汇合同5"/>
      <sheetName val="38_6_或有负债明细表5"/>
      <sheetName val="38_6_1_未决诉讼5"/>
      <sheetName val="38_7_经营性租赁支出及承诺5"/>
      <sheetName val="39_0_资产流动性情况5"/>
      <sheetName val="39_1分币种列示资产负债5"/>
      <sheetName val="39_2_收益率差异5"/>
      <sheetName val="40_0_利息收支变动原因5"/>
      <sheetName val="40_1_按业务类型披露5"/>
      <sheetName val="40_2_贷款结构分析5"/>
      <sheetName val="40_2_1_业务与相关会计科目对照表5"/>
      <sheetName val="40_3_专项拨备变动5"/>
      <sheetName val="41_0_对外实体投资5"/>
      <sheetName val="20_0_待处理抵债资产5"/>
      <sheetName val="27_5_应付利润增减变动情况5"/>
      <sheetName val="38_6_2_已决未记帐诉讼5"/>
      <sheetName val="40_2_2_业务与相关会计科目对照表_(外币)5"/>
      <sheetName val="40_3_核销和年內回收款项分类5"/>
      <sheetName val="41_1_自办经济实体5"/>
      <sheetName val="42_0-关联方交易5"/>
      <sheetName val="5_0_贷款分析(按性质)_5"/>
      <sheetName val="5_3-贷款分析(按原发放日期分析)2003-6-305"/>
      <sheetName val="39。0_资产流动性情况5"/>
      <sheetName val="12_1_其宁应收款明细表5"/>
      <sheetName val="20_0_附表5"/>
      <sheetName val="29_0_附表5"/>
      <sheetName val="33_0_附表（1）5"/>
      <sheetName val="33_0_附表（2）5"/>
      <sheetName val="33_0_附表（3）5"/>
      <sheetName val="33_0_附表（4）5"/>
      <sheetName val="33_0_附表（5）5"/>
      <sheetName val="表4-1-2中长期贷款_(对私)5"/>
      <sheetName val="表5固定资产汇总表_5"/>
      <sheetName val="表10-10存入保证金_5"/>
      <sheetName val="40－短期借款变动表_5"/>
      <sheetName val="42－应付手续费_5"/>
      <sheetName val="43－应付佣金_5"/>
      <sheetName val="44－应付分保账款_5"/>
      <sheetName val="45－预收保费_5"/>
      <sheetName val="48－存入保证金_5"/>
      <sheetName val="房地产评估调查表_(10)5"/>
      <sheetName val="房地产评估调查表_(11)5"/>
      <sheetName val="房地产评估调查表_(12)5"/>
      <sheetName val="Material_U_P5"/>
      <sheetName val="1_0_现金6"/>
      <sheetName val="1_1_运送中现金6"/>
      <sheetName val="1_2_银行存款6"/>
      <sheetName val="2_0_贵金属6"/>
      <sheetName val="3_0_存放中央银行款项6"/>
      <sheetName val="4_0_存放拆放同业和金融性公司款项6"/>
      <sheetName val="5_0_贷款分析(按性质)6"/>
      <sheetName val="5_1_按客户性质分类6"/>
      <sheetName val="5_2_非应计贷款与后三类贷款调节表6"/>
      <sheetName val="5_3-贷款分析(按原发放日期分析)6"/>
      <sheetName val="5_4-_贷款分析(按逾期日分析)6"/>
      <sheetName val="6_0_贴现分析(按汇票性质,风险分析)6"/>
      <sheetName val="6_1_再贴现资金6"/>
      <sheetName val="7_0_呆账准备金6"/>
      <sheetName val="8_0_投资分类表6"/>
      <sheetName val="8_1_增减变动情况6"/>
      <sheetName val="8_2_短期债券投资明细表6"/>
      <sheetName val="8_3_长期债券投资明细表6"/>
      <sheetName val="8_4_股权投资明细表6"/>
      <sheetName val="8_5_短期债券投资销售6"/>
      <sheetName val="8_6_长期债券投资销售6"/>
      <sheetName val="8_7_股权投资销售6"/>
      <sheetName val="9_0_代理证券6"/>
      <sheetName val="10_0_买入返售证券款6"/>
      <sheetName val="10_1_买入返售证券款明细表6"/>
      <sheetName val="11_0_应收账款增减变动情况和帐龄分析6"/>
      <sheetName val="12_0_其它应收款帐龄分析6"/>
      <sheetName val="12_1_其它应收款明细表6"/>
      <sheetName val="13_0_待处理流动资产损益明细表6"/>
      <sheetName val="14_0_固定资产和在建工程6"/>
      <sheetName val="14_1_固定资产内部转入6"/>
      <sheetName val="14_2_固定资产内部转出6"/>
      <sheetName val="14_3_由第三方保管的固定资产6"/>
      <sheetName val="14_4_持有作经营租赁用途的固定资产6"/>
      <sheetName val="14_5_闲置的固定资产6"/>
      <sheetName val="14_6_以银行以外名义持有的固定资产6"/>
      <sheetName val="14_7_作抵押用途的固定资产6"/>
      <sheetName val="14_8_其他所有权,使用权带有限制的固定资产6"/>
      <sheetName val="14_9_以重估值记帐的固定资产6"/>
      <sheetName val="14_10_在建工程6"/>
      <sheetName val="14_11_融资租入固定资产6"/>
      <sheetName val="14_12_帐外资产6"/>
      <sheetName val="14_13_资本承担6"/>
      <sheetName val="14_14_土地6"/>
      <sheetName val="14_15_提足折旧的固定资产6"/>
      <sheetName val="15_0_固定资产清理明细表6"/>
      <sheetName val="16_0_待处理固定资产损益明细表6"/>
      <sheetName val="17_0_无形资产6"/>
      <sheetName val="17_1_土地使用权6"/>
      <sheetName val="17_2_其它无形资产6"/>
      <sheetName val="18_0_长期待摊费用增减变动情况6"/>
      <sheetName val="18_1_长期待摊费用明细表6"/>
      <sheetName val="19_0_系统内往来6"/>
      <sheetName val="20_0_待处理抵贷资产6"/>
      <sheetName val="21_0_待处理资产明细表6"/>
      <sheetName val="22_0_向中央银行借款明细表6"/>
      <sheetName val="23_0_同业存放拆入和金融性公司拆入款项6"/>
      <sheetName val="24_0_应解汇款6"/>
      <sheetName val="25_0_汇出汇款6"/>
      <sheetName val="26_0_应付帐款增减变动情况和帐龄分析6"/>
      <sheetName val="27_0_其他应付款帐龄分析6"/>
      <sheetName val="27_1_其他应付款明细表6"/>
      <sheetName val="27_2_应付工资6"/>
      <sheetName val="27_3_应付福利费6"/>
      <sheetName val="27_4_预提费用增减变动情况6"/>
      <sheetName val="28_0_应交税金6"/>
      <sheetName val="29_0_保证金明细表6"/>
      <sheetName val="30_0_发行长期债券6"/>
      <sheetName val="31_0_长期借款6"/>
      <sheetName val="32_0_员工之房改情况调查表6"/>
      <sheetName val="33_0_委托贷款,委托贷款基金6"/>
      <sheetName val="34_0_股权投资收益分类表6"/>
      <sheetName val="35_0_专项其它收入6"/>
      <sheetName val="36_0_专项其它支出6"/>
      <sheetName val="37_0_以前年度损益调整6"/>
      <sheetName val="38_0_-_开出保函6"/>
      <sheetName val="38_1-开出信用证6"/>
      <sheetName val="38_2_应收各项托收款项6"/>
      <sheetName val="38_3_表外未履约期权合同6"/>
      <sheetName val="38_4_表外未履约掉期合同6"/>
      <sheetName val="38_5_表外未履约外汇合同6"/>
      <sheetName val="38_6_或有负债明细表6"/>
      <sheetName val="38_6_1_未决诉讼6"/>
      <sheetName val="38_7_经营性租赁支出及承诺6"/>
      <sheetName val="39_0_资产流动性情况6"/>
      <sheetName val="39_1分币种列示资产负债6"/>
      <sheetName val="39_2_收益率差异6"/>
      <sheetName val="40_0_利息收支变动原因6"/>
      <sheetName val="40_1_按业务类型披露6"/>
      <sheetName val="40_2_贷款结构分析6"/>
      <sheetName val="40_2_1_业务与相关会计科目对照表6"/>
      <sheetName val="40_3_专项拨备变动6"/>
      <sheetName val="41_0_对外实体投资6"/>
      <sheetName val="20_0_待处理抵债资产6"/>
      <sheetName val="27_5_应付利润增减变动情况6"/>
      <sheetName val="38_6_2_已决未记帐诉讼6"/>
      <sheetName val="40_2_2_业务与相关会计科目对照表_(外币)6"/>
      <sheetName val="40_3_核销和年內回收款项分类6"/>
      <sheetName val="41_1_自办经济实体6"/>
      <sheetName val="42_0-关联方交易6"/>
      <sheetName val="5_0_贷款分析(按性质)_6"/>
      <sheetName val="5_3-贷款分析(按原发放日期分析)2003-6-306"/>
      <sheetName val="39。0_资产流动性情况6"/>
      <sheetName val="12_1_其宁应收款明细表6"/>
      <sheetName val="20_0_附表6"/>
      <sheetName val="29_0_附表6"/>
      <sheetName val="33_0_附表（1）6"/>
      <sheetName val="33_0_附表（2）6"/>
      <sheetName val="33_0_附表（3）6"/>
      <sheetName val="33_0_附表（4）6"/>
      <sheetName val="33_0_附表（5）6"/>
      <sheetName val="表4-1-2中长期贷款_(对私)6"/>
      <sheetName val="表5固定资产汇总表_6"/>
      <sheetName val="表10-10存入保证金_6"/>
      <sheetName val="40－短期借款变动表_6"/>
      <sheetName val="42－应付手续费_6"/>
      <sheetName val="43－应付佣金_6"/>
      <sheetName val="44－应付分保账款_6"/>
      <sheetName val="45－预收保费_6"/>
      <sheetName val="48－存入保证金_6"/>
      <sheetName val="房地产评估调查表_(10)6"/>
      <sheetName val="房地产评估调查表_(11)6"/>
      <sheetName val="房地产评估调查表_(12)6"/>
      <sheetName val="Material_U_P6"/>
      <sheetName val="1_0_现金7"/>
      <sheetName val="1_1_运送中现金7"/>
      <sheetName val="1_2_银行存款7"/>
      <sheetName val="2_0_贵金属7"/>
      <sheetName val="3_0_存放中央银行款项7"/>
      <sheetName val="4_0_存放拆放同业和金融性公司款项7"/>
      <sheetName val="5_0_贷款分析(按性质)7"/>
      <sheetName val="5_1_按客户性质分类7"/>
      <sheetName val="5_2_非应计贷款与后三类贷款调节表7"/>
      <sheetName val="5_3-贷款分析(按原发放日期分析)7"/>
      <sheetName val="5_4-_贷款分析(按逾期日分析)7"/>
      <sheetName val="6_0_贴现分析(按汇票性质,风险分析)7"/>
      <sheetName val="6_1_再贴现资金7"/>
      <sheetName val="7_0_呆账准备金7"/>
      <sheetName val="8_0_投资分类表7"/>
      <sheetName val="8_1_增减变动情况7"/>
      <sheetName val="8_2_短期债券投资明细表7"/>
      <sheetName val="8_3_长期债券投资明细表7"/>
      <sheetName val="8_4_股权投资明细表7"/>
      <sheetName val="8_5_短期债券投资销售7"/>
      <sheetName val="8_6_长期债券投资销售7"/>
      <sheetName val="8_7_股权投资销售7"/>
      <sheetName val="9_0_代理证券7"/>
      <sheetName val="10_0_买入返售证券款7"/>
      <sheetName val="10_1_买入返售证券款明细表7"/>
      <sheetName val="11_0_应收账款增减变动情况和帐龄分析7"/>
      <sheetName val="12_0_其它应收款帐龄分析7"/>
      <sheetName val="12_1_其它应收款明细表7"/>
      <sheetName val="13_0_待处理流动资产损益明细表7"/>
      <sheetName val="14_0_固定资产和在建工程7"/>
      <sheetName val="14_1_固定资产内部转入7"/>
      <sheetName val="14_2_固定资产内部转出7"/>
      <sheetName val="14_3_由第三方保管的固定资产7"/>
      <sheetName val="14_4_持有作经营租赁用途的固定资产7"/>
      <sheetName val="14_5_闲置的固定资产7"/>
      <sheetName val="14_6_以银行以外名义持有的固定资产7"/>
      <sheetName val="14_7_作抵押用途的固定资产7"/>
      <sheetName val="14_8_其他所有权,使用权带有限制的固定资产7"/>
      <sheetName val="14_9_以重估值记帐的固定资产7"/>
      <sheetName val="14_10_在建工程7"/>
      <sheetName val="14_11_融资租入固定资产7"/>
      <sheetName val="14_12_帐外资产7"/>
      <sheetName val="14_13_资本承担7"/>
      <sheetName val="14_14_土地7"/>
      <sheetName val="14_15_提足折旧的固定资产7"/>
      <sheetName val="15_0_固定资产清理明细表7"/>
      <sheetName val="16_0_待处理固定资产损益明细表7"/>
      <sheetName val="17_0_无形资产7"/>
      <sheetName val="17_1_土地使用权7"/>
      <sheetName val="17_2_其它无形资产7"/>
      <sheetName val="18_0_长期待摊费用增减变动情况7"/>
      <sheetName val="18_1_长期待摊费用明细表7"/>
      <sheetName val="19_0_系统内往来7"/>
      <sheetName val="20_0_待处理抵贷资产7"/>
      <sheetName val="21_0_待处理资产明细表7"/>
      <sheetName val="22_0_向中央银行借款明细表7"/>
      <sheetName val="23_0_同业存放拆入和金融性公司拆入款项7"/>
      <sheetName val="24_0_应解汇款7"/>
      <sheetName val="25_0_汇出汇款7"/>
      <sheetName val="26_0_应付帐款增减变动情况和帐龄分析7"/>
      <sheetName val="27_0_其他应付款帐龄分析7"/>
      <sheetName val="27_1_其他应付款明细表7"/>
      <sheetName val="27_2_应付工资7"/>
      <sheetName val="27_3_应付福利费7"/>
      <sheetName val="27_4_预提费用增减变动情况7"/>
      <sheetName val="28_0_应交税金7"/>
      <sheetName val="29_0_保证金明细表7"/>
      <sheetName val="30_0_发行长期债券7"/>
      <sheetName val="31_0_长期借款7"/>
      <sheetName val="32_0_员工之房改情况调查表7"/>
      <sheetName val="33_0_委托贷款,委托贷款基金7"/>
      <sheetName val="34_0_股权投资收益分类表7"/>
      <sheetName val="35_0_专项其它收入7"/>
      <sheetName val="36_0_专项其它支出7"/>
      <sheetName val="37_0_以前年度损益调整7"/>
      <sheetName val="38_0_-_开出保函7"/>
      <sheetName val="38_1-开出信用证7"/>
      <sheetName val="38_2_应收各项托收款项7"/>
      <sheetName val="38_3_表外未履约期权合同7"/>
      <sheetName val="38_4_表外未履约掉期合同7"/>
      <sheetName val="38_5_表外未履约外汇合同7"/>
      <sheetName val="38_6_或有负债明细表7"/>
      <sheetName val="38_6_1_未决诉讼7"/>
      <sheetName val="38_7_经营性租赁支出及承诺7"/>
      <sheetName val="39_0_资产流动性情况7"/>
      <sheetName val="39_1分币种列示资产负债7"/>
      <sheetName val="39_2_收益率差异7"/>
      <sheetName val="40_0_利息收支变动原因7"/>
      <sheetName val="40_1_按业务类型披露7"/>
      <sheetName val="40_2_贷款结构分析7"/>
      <sheetName val="40_2_1_业务与相关会计科目对照表7"/>
      <sheetName val="40_3_专项拨备变动7"/>
      <sheetName val="41_0_对外实体投资7"/>
      <sheetName val="20_0_待处理抵债资产7"/>
      <sheetName val="27_5_应付利润增减变动情况7"/>
      <sheetName val="38_6_2_已决未记帐诉讼7"/>
      <sheetName val="40_2_2_业务与相关会计科目对照表_(外币)7"/>
      <sheetName val="40_3_核销和年內回收款项分类7"/>
      <sheetName val="41_1_自办经济实体7"/>
      <sheetName val="42_0-关联方交易7"/>
      <sheetName val="5_0_贷款分析(按性质)_7"/>
      <sheetName val="5_3-贷款分析(按原发放日期分析)2003-6-307"/>
      <sheetName val="39。0_资产流动性情况7"/>
      <sheetName val="12_1_其宁应收款明细表7"/>
      <sheetName val="20_0_附表7"/>
      <sheetName val="29_0_附表7"/>
      <sheetName val="33_0_附表（1）7"/>
      <sheetName val="33_0_附表（2）7"/>
      <sheetName val="33_0_附表（3）7"/>
      <sheetName val="33_0_附表（4）7"/>
      <sheetName val="33_0_附表（5）7"/>
      <sheetName val="表4-1-2中长期贷款_(对私)7"/>
      <sheetName val="表5固定资产汇总表_7"/>
      <sheetName val="表10-10存入保证金_7"/>
      <sheetName val="40－短期借款变动表_7"/>
      <sheetName val="42－应付手续费_7"/>
      <sheetName val="43－应付佣金_7"/>
      <sheetName val="44－应付分保账款_7"/>
      <sheetName val="45－预收保费_7"/>
      <sheetName val="48－存入保证金_7"/>
      <sheetName val="房地产评估调查表_(10)7"/>
      <sheetName val="房地产评估调查表_(11)7"/>
      <sheetName val="房地产评估调查表_(12)7"/>
      <sheetName val="Material_U_P7"/>
      <sheetName val="房地缀ᨎ"/>
      <sheetName val="房地ᴀᨈ"/>
      <sheetName val="表1缀ᨎ԰"/>
      <sheetName val="房地謀ᨪ"/>
      <sheetName val="房地逈᎛"/>
      <sheetName val="房地选᎛"/>
      <sheetName val="房地逅᎛"/>
      <sheetName val="房地紀ዱ"/>
      <sheetName val="表1ᴀᨈ԰"/>
      <sheetName val="表1逓᎛ᴀᨈ"/>
      <sheetName val="汇๿"/>
      <sheetName val="汇"/>
      <sheetName val="汇觜"/>
      <sheetName val="汇㾐"/>
      <sheetName val="汇헾"/>
      <sheetName val="四๿〚"/>
      <sheetName val="汇蔌"/>
      <sheetName val="8.1 增减变_x0005_"/>
      <sheetName val="8.1 增减变_x0010_"/>
      <sheetName val="汇尜"/>
      <sheetName val="汇㱰"/>
      <sheetName val="汇樀"/>
      <sheetName val="汇闰"/>
      <sheetName val="汇圌"/>
      <sheetName val="汇_x0005_"/>
      <sheetName val="汇鮐"/>
      <sheetName val="汇灼"/>
      <sheetName val="汇齘"/>
      <sheetName val="汇锼"/>
      <sheetName val="汇㢀"/>
      <sheetName val="汇睮"/>
      <sheetName val="汇㢐"/>
      <sheetName val="汇奐"/>
      <sheetName val="汇哬"/>
      <sheetName val="汇㯐"/>
      <sheetName val="四〒"/>
      <sheetName val="汇嘠"/>
      <sheetName val="汇娠"/>
      <sheetName val="汇噜"/>
      <sheetName val="汇哐"/>
      <sheetName val="汇堼"/>
      <sheetName val="汇孬"/>
      <sheetName val="汇埀"/>
      <sheetName val="汇㭠"/>
      <sheetName val="汇穈"/>
      <sheetName val="汇午"/>
      <sheetName val="汇䡲"/>
      <sheetName val="汇唼"/>
      <sheetName val="汇喰"/>
      <sheetName val="汇啀"/>
      <sheetName val="汇堠"/>
      <sheetName val="汇塬"/>
      <sheetName val="汇堌"/>
      <sheetName val="汇囌"/>
      <sheetName val="汇姀"/>
      <sheetName val="Premium Sep 03"/>
      <sheetName val="Main"/>
      <sheetName val="U320-TreatyBreakdown_财产险"/>
      <sheetName val="U340-TreatyBreakdown_船舶险"/>
      <sheetName val="Para"/>
      <sheetName val="汇嬬"/>
      <sheetName val="Tables"/>
      <sheetName val="四妀,"/>
      <sheetName val="四囈ᮗ"/>
      <sheetName val="四蜀ኟ"/>
      <sheetName val="四闰⽼"/>
      <sheetName val="四쟠৺"/>
      <sheetName val="四圜_x001d_"/>
      <sheetName val="四_x0005_"/>
      <sheetName val="四壌*"/>
      <sheetName val="四ე"/>
      <sheetName val="四_x0010_"/>
      <sheetName val="四飸᧽"/>
      <sheetName val="四掸᧲"/>
      <sheetName val="四ḕ"/>
      <sheetName val="四闰〄"/>
      <sheetName val="四塠2"/>
      <sheetName val="四ꃠՅ"/>
      <sheetName val="Q301"/>
      <sheetName val="Systempage"/>
      <sheetName val="C-1-II 单家数据"/>
      <sheetName val="数据定义1"/>
      <sheetName val="TT template"/>
      <sheetName val="1-基础资料"/>
      <sheetName val="4.1-合同台帐"/>
      <sheetName val="Library Procedures"/>
      <sheetName val="from ERP 1231"/>
      <sheetName val="进口设备FOB总价表"/>
      <sheetName val="C-4 调整分录"/>
      <sheetName val="Gen_Assumptions"/>
      <sheetName val="选择报表"/>
      <sheetName val="2005年2月HK香港销售单价"/>
      <sheetName val="1.5 合同、非合同台帐"/>
      <sheetName val="名称"/>
      <sheetName val="C-1 总表"/>
      <sheetName val="科目对照表"/>
      <sheetName val="TB 1999-2000"/>
      <sheetName val="index"/>
      <sheetName val="index cc"/>
      <sheetName val="二期内购汇总表"/>
      <sheetName val="5月"/>
      <sheetName val="7月"/>
      <sheetName val="8月"/>
      <sheetName val="9月"/>
      <sheetName val="10月"/>
      <sheetName val="11月"/>
      <sheetName val="Sheet20"/>
      <sheetName val="POWER ASSUMPTIONS"/>
      <sheetName val="portfolio"/>
      <sheetName val="detail"/>
      <sheetName val="FA List"/>
      <sheetName val="企业表一"/>
      <sheetName val="Input-Act"/>
      <sheetName val="表1ᰀ፜搀፜"/>
      <sheetName val="表1紀ዱ԰"/>
      <sheetName val="KKKKKKKK"/>
      <sheetName val="GS's Assumptions"/>
      <sheetName val="ADJ Sum(console)"/>
      <sheetName val="四ࠝ〚"/>
      <sheetName val="汇ࠝ"/>
      <sheetName val="汇䱨"/>
      <sheetName val="汇鍘"/>
      <sheetName val="汇揄"/>
      <sheetName val="Calculation"/>
      <sheetName val="汇剸"/>
      <sheetName val="汇䵸"/>
      <sheetName val="汇渨"/>
      <sheetName val="费用"/>
      <sheetName val="Param"/>
      <sheetName val="四ᘀ᨜"/>
      <sheetName val="DATA"/>
      <sheetName val="Rental Commitment 06.01"/>
      <sheetName val="Notes"/>
      <sheetName val="G.1R-Shou COP Gf"/>
      <sheetName val="基本情况表"/>
      <sheetName val="Validation source1"/>
      <sheetName val="公司间应收RMB香港"/>
      <sheetName val="应付帐款安装费"/>
      <sheetName val="未完工合同成本安装"/>
      <sheetName val="Sheet4"/>
      <sheetName val="投行部保本理财产品清单"/>
      <sheetName val="M-5C"/>
      <sheetName val="M-5A"/>
      <sheetName val="交行定期存款户"/>
      <sheetName val="0312"/>
      <sheetName val="Dic"/>
      <sheetName val="完"/>
      <sheetName val="F-1 MgmtAC"/>
      <sheetName val="Analytics Summary"/>
      <sheetName val="科目代码"/>
      <sheetName val="ACT"/>
      <sheetName val="BUD"/>
      <sheetName val="LYR"/>
      <sheetName val="四壌_"/>
      <sheetName val="07.9.30"/>
      <sheetName val="Non-Statistical Sampling Master"/>
      <sheetName val="Global Data"/>
      <sheetName val="Reserves"/>
      <sheetName val="房地产烌"/>
      <sheetName val="房地产茜"/>
      <sheetName val="K701"/>
      <sheetName val="2003 ass"/>
      <sheetName val="表0-汇总表"/>
      <sheetName val="U201"/>
      <sheetName val="表3流资汇总"/>
      <sheetName val="评估申报表填表摘要"/>
      <sheetName val="结果汇总"/>
      <sheetName val="注册信息"/>
      <sheetName val="3-11待摊"/>
      <sheetName val="6-1土地"/>
      <sheetName val="四爚푈"/>
      <sheetName val="四爃푈"/>
      <sheetName val="四Ԁ"/>
      <sheetName val="四렀቟"/>
      <sheetName val="四怀ὗ"/>
      <sheetName val="產成品收發明細表"/>
      <sheetName val="Comparative Balance Sheet"/>
      <sheetName val="2171_FYbk"/>
      <sheetName val="2171-BK"/>
      <sheetName val="评估结论"/>
      <sheetName val="应收票据"/>
      <sheetName val="codeValue"/>
      <sheetName val="财务费用"/>
      <sheetName val="应收账款"/>
      <sheetName val="#REF!"/>
      <sheetName val="房地产评估调查表 (1︁껕"/>
      <sheetName val="基本情况"/>
      <sheetName val="房地产评估调查表 (1ԯ"/>
      <sheetName val="房地产评估调查表 (1︀黕"/>
      <sheetName val="房地产评估调查表 (1ࠀ㊀"/>
      <sheetName val="房地产评估调查表 (1︀퇕"/>
      <sheetName val="房地产评估调查表 (1　ⷰ"/>
      <sheetName val="四怀絒"/>
      <sheetName val="营业外收支明细"/>
      <sheetName val="a8附-1510000000"/>
      <sheetName val="Customize Your Loan Manager"/>
      <sheetName val="四찀㡘"/>
      <sheetName val="Mp-team 1"/>
      <sheetName val="营业费用测试"/>
      <sheetName val="现金流量表所需提供的资料"/>
      <sheetName val="利润及利润分配表试算表"/>
      <sheetName val="资产试算表"/>
      <sheetName val="负债试算表"/>
      <sheetName val="PL"/>
      <sheetName val="jdkmb"/>
      <sheetName val="coding"/>
      <sheetName val="本期报表"/>
      <sheetName val="C101"/>
      <sheetName val="G301(01)"/>
      <sheetName val="Assumptions"/>
      <sheetName val="F-B"/>
      <sheetName val="F-B-1"/>
      <sheetName val="锅炉房"/>
      <sheetName val="eqpmad2"/>
      <sheetName val="Interim --&gt; Top"/>
      <sheetName val="银行借款询证"/>
      <sheetName val="master"/>
      <sheetName val="附表쌋"/>
      <sheetName val="附表렀"/>
      <sheetName val="附表/"/>
      <sheetName val="附表저"/>
      <sheetName val="附表"/>
      <sheetName val="多套房税表 "/>
      <sheetName val="Assum"/>
      <sheetName val="WL4Poppy"/>
      <sheetName val="3393"/>
      <sheetName val="5132"/>
      <sheetName val="APCODE"/>
      <sheetName val="before"/>
      <sheetName val="Reference"/>
      <sheetName val="试算平衡表"/>
      <sheetName val="X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>
        <row r="39">
          <cell r="C39" t="b">
            <v>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/>
      <sheetData sheetId="354" refreshError="1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基本信息输入表"/>
      <sheetName val="申报表封面"/>
      <sheetName val="索引目录"/>
      <sheetName val="明细表模板信息表"/>
      <sheetName val="资产负债表"/>
      <sheetName val="1-评估结果汇总表"/>
      <sheetName val="2-分类汇总"/>
      <sheetName val="3-流动汇总"/>
      <sheetName val="表3-1货币汇总表"/>
      <sheetName val="3-1-1现金"/>
      <sheetName val="3-1-2银行存款"/>
      <sheetName val="3-1-3其他货币资金"/>
      <sheetName val="3-2交易性金融资产汇总"/>
      <sheetName val="3-2-1交易性-股票"/>
      <sheetName val="3-2-2交易性-债券"/>
      <sheetName val="3-2-3交易性-基金"/>
      <sheetName val="3-2-4交易性-其他"/>
      <sheetName val="3-3衍生金融资产"/>
      <sheetName val="3-4应收票据"/>
      <sheetName val="3-5应收账款"/>
      <sheetName val="3-6应收款项融资"/>
      <sheetName val="3-7预付款项"/>
      <sheetName val="3-8其他应收款汇总"/>
      <sheetName val="3-8-1应收利息"/>
      <sheetName val="3-8-2应收股利"/>
      <sheetName val="3-8-3其他应收款"/>
      <sheetName val="3-9存货汇总"/>
      <sheetName val="3-9-1材料采购（在途物资）"/>
      <sheetName val="3-9-2原材料"/>
      <sheetName val="3-9-3在库周转材料"/>
      <sheetName val="3-9-4委托加工物资"/>
      <sheetName val="3-9-5产成品（库存商品）"/>
      <sheetName val="3-9-6在产品（自制半成品）"/>
      <sheetName val="3-9-7发出商品"/>
      <sheetName val="3-9-8在用周转材料"/>
      <sheetName val="3-9-9开发产品"/>
      <sheetName val="3-9-10开发成本"/>
      <sheetName val="3-9-11消耗性生物资产"/>
      <sheetName val="3-9-12工程施工"/>
      <sheetName val="3-10合同资产"/>
      <sheetName val="3-11持有待售资产"/>
      <sheetName val="3-12一年到期非流动资产"/>
      <sheetName val="3-13其他流动资产"/>
      <sheetName val="4-非流动资产汇总"/>
      <sheetName val="4-1可供出售金融资产汇总"/>
      <sheetName val="4-1-1可供出售_股票投资"/>
      <sheetName val="4-1-2可供出售_债券投资"/>
      <sheetName val="4-1-3可供出售_其他投资"/>
      <sheetName val="4-2持有至到期投资"/>
      <sheetName val="4-3债权投资"/>
      <sheetName val="4-4其他债权投资"/>
      <sheetName val="4-5长期应收款"/>
      <sheetName val="4-6长期股权投资"/>
      <sheetName val="4-7其他权益工具投资"/>
      <sheetName val="4-8其他非流动金融资产"/>
      <sheetName val="4-9投资性房地产汇总"/>
      <sheetName val="4-9-1投资性房地产"/>
      <sheetName val="4-9-2投资性土地"/>
      <sheetName val="4-10固定资产汇总"/>
      <sheetName val="4-10-1房屋建筑物"/>
      <sheetName val="4-10-2构筑物"/>
      <sheetName val="4-10-3管道沟槽"/>
      <sheetName val="4-10-4井巷工程"/>
      <sheetName val="4-10-5机器设备"/>
      <sheetName val="4-10-6车辆"/>
      <sheetName val="4-10-7电子设备"/>
      <sheetName val="4-10-8土地"/>
      <sheetName val="4-10-9船舶"/>
      <sheetName val="4-11在建工程汇总"/>
      <sheetName val="4-11-1在建-土建"/>
      <sheetName val="4-11-2在建-设备"/>
      <sheetName val="4-11-3在建-待摊"/>
      <sheetName val="4-11-4在建-物资"/>
      <sheetName val="4-12生产性生物资产"/>
      <sheetName val="4-13油气资产"/>
      <sheetName val="4-14使用权资产"/>
      <sheetName val="4-15无形资产汇总"/>
      <sheetName val="4-15-1无形-土地"/>
      <sheetName val="4-15-2无形-矿业权"/>
      <sheetName val="4-15-3无形-其他"/>
      <sheetName val="4-16开发支出"/>
      <sheetName val="4-17商誉"/>
      <sheetName val="4-18长期待摊费用"/>
      <sheetName val="4-19递延所得税资产"/>
      <sheetName val="4-20其他非流动资产"/>
      <sheetName val="5-流动负债汇总"/>
      <sheetName val="5-1短期借款"/>
      <sheetName val="5-2交易性金融负债"/>
      <sheetName val="5-3衍生金融负债"/>
      <sheetName val="5-4应付票据"/>
      <sheetName val="5-5应付账款"/>
      <sheetName val="5-6预收款项"/>
      <sheetName val="5-7合同负债"/>
      <sheetName val="5-8应付职工薪酬"/>
      <sheetName val="5-9应交税费"/>
      <sheetName val="5-10其他应付款汇总"/>
      <sheetName val="5-10-1应付利息"/>
      <sheetName val="5-10-2应付股利"/>
      <sheetName val="5-10-3其他应付款"/>
      <sheetName val="5-11持有待售负债"/>
      <sheetName val="5-12一年内到期非流动负债"/>
      <sheetName val="5-13其他流动负债"/>
      <sheetName val="6-非流动负债汇总"/>
      <sheetName val="6-1长期借款"/>
      <sheetName val="6-2应付债券"/>
      <sheetName val="6-3租赁负债"/>
      <sheetName val="6-4长期应付款"/>
      <sheetName val="6-5预计负债"/>
      <sheetName val="6-6递延收益"/>
      <sheetName val="6-7递延所得税负债"/>
      <sheetName val="6-8其他非流动负债"/>
      <sheetName val="对外担保附表"/>
      <sheetName val="诉讼附表"/>
    </sheetNames>
    <sheetDataSet>
      <sheetData sheetId="0">
        <row r="6">
          <cell r="K6" t="str">
            <v>被评估单位（或产权持有单位）</v>
          </cell>
          <cell r="M6" t="str">
            <v>××股份有限公司</v>
          </cell>
        </row>
        <row r="7">
          <cell r="M7">
            <v>44926</v>
          </cell>
        </row>
        <row r="65">
          <cell r="M65">
            <v>0</v>
          </cell>
          <cell r="Q65" t="str">
            <v>房地产</v>
          </cell>
        </row>
        <row r="66">
          <cell r="M66">
            <v>0</v>
          </cell>
          <cell r="O66">
            <v>45016</v>
          </cell>
          <cell r="Q66" t="str">
            <v>房地产</v>
          </cell>
        </row>
        <row r="71">
          <cell r="M71">
            <v>0</v>
          </cell>
          <cell r="O71">
            <v>45016</v>
          </cell>
          <cell r="Q71" t="str">
            <v>设备</v>
          </cell>
        </row>
        <row r="72">
          <cell r="M72">
            <v>0</v>
          </cell>
          <cell r="O72">
            <v>45016</v>
          </cell>
          <cell r="Q72" t="str">
            <v>设备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>
        <row r="26">
          <cell r="P26">
            <v>0</v>
          </cell>
          <cell r="Q26">
            <v>0</v>
          </cell>
          <cell r="R26">
            <v>0</v>
          </cell>
          <cell r="S26">
            <v>0</v>
          </cell>
          <cell r="V26">
            <v>0</v>
          </cell>
          <cell r="X26">
            <v>0</v>
          </cell>
        </row>
      </sheetData>
      <sheetData sheetId="61">
        <row r="26">
          <cell r="O26">
            <v>0</v>
          </cell>
          <cell r="P26">
            <v>0</v>
          </cell>
          <cell r="Q26">
            <v>0</v>
          </cell>
          <cell r="R26">
            <v>0</v>
          </cell>
          <cell r="U26">
            <v>0</v>
          </cell>
          <cell r="W26">
            <v>0</v>
          </cell>
        </row>
      </sheetData>
      <sheetData sheetId="62">
        <row r="26">
          <cell r="U26">
            <v>0</v>
          </cell>
          <cell r="V26">
            <v>0</v>
          </cell>
          <cell r="W26">
            <v>0</v>
          </cell>
          <cell r="X26">
            <v>0</v>
          </cell>
          <cell r="Z26">
            <v>0</v>
          </cell>
          <cell r="AB26">
            <v>0</v>
          </cell>
        </row>
      </sheetData>
      <sheetData sheetId="63"/>
      <sheetData sheetId="64"/>
      <sheetData sheetId="65"/>
      <sheetData sheetId="66">
        <row r="26"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</sheetData>
      <sheetData sheetId="67">
        <row r="26"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W26">
            <v>0</v>
          </cell>
          <cell r="AY26">
            <v>0</v>
          </cell>
        </row>
      </sheetData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说明"/>
      <sheetName val="索引"/>
      <sheetName val="评估结果汇总表"/>
      <sheetName val="评估结果分类汇总表"/>
      <sheetName val="流资写说明"/>
      <sheetName val="历史数据"/>
      <sheetName val="流动资产汇总表"/>
      <sheetName val="货币资金汇总表"/>
      <sheetName val="交易性金融资产汇总表"/>
      <sheetName val="存货汇总表"/>
      <sheetName val="非流动资产汇总表"/>
      <sheetName val="可供出售金融资产汇总表"/>
      <sheetName val="投资性房地产汇总表"/>
      <sheetName val="固定资产汇总表"/>
      <sheetName val="在建汇总表"/>
      <sheetName val="无形资产汇总表"/>
      <sheetName val="流动负债汇总表"/>
      <sheetName val="非流动负债汇总表"/>
      <sheetName val="现金"/>
      <sheetName val="银行存款"/>
      <sheetName val="其他货币资金"/>
      <sheetName val="股票投资"/>
      <sheetName val="债券投资"/>
      <sheetName val="基金投资"/>
      <sheetName val="其他投资"/>
      <sheetName val="应收票据"/>
      <sheetName val="应收账款"/>
      <sheetName val="预付款项"/>
      <sheetName val="应收利息"/>
      <sheetName val="应收股利"/>
      <sheetName val="其他应收款"/>
      <sheetName val="原材料"/>
      <sheetName val="废旧物资"/>
      <sheetName val="在库低值易耗品"/>
      <sheetName val="包装物"/>
      <sheetName val="委托加工材料"/>
      <sheetName val="产成品"/>
      <sheetName val="在产品"/>
      <sheetName val="发出商品"/>
      <sheetName val="在用低值易耗品"/>
      <sheetName val="委托代销商品"/>
      <sheetName val="受托代销商品"/>
      <sheetName val="开发产品"/>
      <sheetName val="开发成本"/>
      <sheetName val="工程施工"/>
      <sheetName val="一年内到期的非流动资产"/>
      <sheetName val="其他流动资产"/>
      <sheetName val="可出售-股票"/>
      <sheetName val="可出售-债券"/>
      <sheetName val="可出售-其他"/>
      <sheetName val="持有至到期投资"/>
      <sheetName val="长期应收款"/>
      <sheetName val="长期股权投资"/>
      <sheetName val="投资性房地产-房屋成本模式"/>
      <sheetName val="投资性房地产-房屋公允模式"/>
      <sheetName val="投资性房地产-土地成本模式"/>
      <sheetName val="投资性房地产-土地公允模式"/>
      <sheetName val="房屋建筑物"/>
      <sheetName val="构筑物"/>
      <sheetName val="管道和沟槽"/>
      <sheetName val="机器设备"/>
      <sheetName val="车辆"/>
      <sheetName val="电子设备"/>
      <sheetName val="固定资产-土地"/>
      <sheetName val="在建土建"/>
      <sheetName val="在建设备"/>
      <sheetName val="工程物资"/>
      <sheetName val="固定资产清理"/>
      <sheetName val="生产性生物资产"/>
      <sheetName val="油气资产"/>
      <sheetName val="土地使用权"/>
      <sheetName val="矿业权"/>
      <sheetName val="其他无形资产"/>
      <sheetName val="开发支出"/>
      <sheetName val="商誉"/>
      <sheetName val="长期待摊费用"/>
      <sheetName val="递延所得税资产"/>
      <sheetName val="其他非流动资产"/>
      <sheetName val="短期借款"/>
      <sheetName val="交易性金融负债"/>
      <sheetName val="应付票据"/>
      <sheetName val="应付帐款"/>
      <sheetName val="预收款项"/>
      <sheetName val="应付职工薪酬"/>
      <sheetName val="应交税费"/>
      <sheetName val="应付利息"/>
      <sheetName val="应付股利"/>
      <sheetName val="其他应付款"/>
      <sheetName val="一年内到期的非流动负债"/>
      <sheetName val="其他流动负债"/>
      <sheetName val="长期借款"/>
      <sheetName val="应付债券"/>
      <sheetName val="长期应付款"/>
      <sheetName val="专项应付款"/>
      <sheetName val="预计负债"/>
      <sheetName val="递延所得税负债"/>
      <sheetName val="其他非流动负债"/>
      <sheetName val="对外担保附表"/>
      <sheetName val="诉讼附表"/>
      <sheetName val="Sheet1"/>
      <sheetName val="询价记录"/>
    </sheetNames>
    <sheetDataSet>
      <sheetData sheetId="0">
        <row r="3">
          <cell r="C3" t="str">
            <v xml:space="preserve">产权持有单位名称： </v>
          </cell>
        </row>
        <row r="13">
          <cell r="E13" t="str">
            <v>北京中同华资产评估有限公司</v>
          </cell>
        </row>
      </sheetData>
      <sheetData sheetId="1" refreshError="1"/>
      <sheetData sheetId="2"/>
      <sheetData sheetId="3">
        <row r="8">
          <cell r="C8">
            <v>4009085.7935000011</v>
          </cell>
          <cell r="E8">
            <v>0</v>
          </cell>
        </row>
      </sheetData>
      <sheetData sheetId="4" refreshError="1"/>
      <sheetData sheetId="5" refreshError="1"/>
      <sheetData sheetId="6">
        <row r="16">
          <cell r="C16">
            <v>4009085.7935000011</v>
          </cell>
        </row>
      </sheetData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"/>
  <sheetViews>
    <sheetView showGridLines="0" workbookViewId="0">
      <selection activeCell="A5" sqref="A5:H5"/>
    </sheetView>
  </sheetViews>
  <sheetFormatPr defaultColWidth="9" defaultRowHeight="15.75" customHeight="1" outlineLevelCol="1" x14ac:dyDescent="0.45"/>
  <cols>
    <col min="1" max="1" width="7" style="91" customWidth="1"/>
    <col min="2" max="2" width="25.6875" style="6" customWidth="1"/>
    <col min="3" max="4" width="18.9375" style="6" hidden="1" customWidth="1" outlineLevel="1"/>
    <col min="5" max="5" width="15.6875" style="6" customWidth="1" collapsed="1"/>
    <col min="6" max="11" width="15.6875" style="6" customWidth="1"/>
    <col min="12" max="12" width="7" style="6" customWidth="1"/>
    <col min="13" max="13" width="7.1875" style="6" customWidth="1"/>
    <col min="14" max="14" width="12.6875" style="6" customWidth="1"/>
    <col min="15" max="15" width="13.1875" style="6" customWidth="1"/>
    <col min="16" max="16" width="14.6875" style="6" customWidth="1"/>
    <col min="17" max="17" width="13" style="6" customWidth="1"/>
    <col min="18" max="22" width="12.6875" style="6" customWidth="1"/>
    <col min="23" max="23" width="22" style="6" customWidth="1"/>
    <col min="24" max="25" width="9" style="6" customWidth="1"/>
    <col min="26" max="16384" width="9" style="6"/>
  </cols>
  <sheetData>
    <row r="1" spans="1:16" ht="15.75" customHeight="1" x14ac:dyDescent="0.45">
      <c r="A1" s="8" t="s">
        <v>0</v>
      </c>
      <c r="B1" s="8" t="s">
        <v>1</v>
      </c>
    </row>
    <row r="2" spans="1:16" s="1" customFormat="1" ht="30" customHeight="1" x14ac:dyDescent="0.45">
      <c r="A2" s="234" t="s">
        <v>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9"/>
      <c r="O2" s="9"/>
      <c r="P2" s="9"/>
    </row>
    <row r="3" spans="1:16" ht="15.75" customHeight="1" x14ac:dyDescent="0.45">
      <c r="A3" s="236" t="s">
        <v>3</v>
      </c>
      <c r="B3" s="237"/>
      <c r="C3" s="237"/>
      <c r="D3" s="237"/>
      <c r="E3" s="237"/>
      <c r="F3" s="237"/>
      <c r="G3" s="237"/>
      <c r="H3" s="237"/>
      <c r="I3" s="237"/>
      <c r="J3" s="238"/>
      <c r="K3" s="238"/>
      <c r="L3" s="238"/>
      <c r="M3" s="238"/>
      <c r="N3" s="21"/>
      <c r="O3" s="21"/>
      <c r="P3" s="21"/>
    </row>
    <row r="4" spans="1:16" ht="14.25" customHeight="1" x14ac:dyDescent="0.45">
      <c r="A4" s="95"/>
      <c r="B4" s="11"/>
      <c r="C4" s="11"/>
      <c r="D4" s="11"/>
      <c r="E4" s="11"/>
      <c r="F4" s="11"/>
      <c r="G4" s="11"/>
      <c r="H4" s="10"/>
      <c r="I4" s="10"/>
      <c r="J4" s="10"/>
      <c r="K4" s="239" t="s">
        <v>4</v>
      </c>
      <c r="L4" s="237"/>
      <c r="M4" s="237"/>
    </row>
    <row r="5" spans="1:16" ht="15.75" customHeight="1" x14ac:dyDescent="0.35">
      <c r="A5" s="240" t="s">
        <v>5</v>
      </c>
      <c r="B5" s="241"/>
      <c r="C5" s="241"/>
      <c r="D5" s="241"/>
      <c r="E5" s="241"/>
      <c r="F5" s="241"/>
      <c r="G5" s="241"/>
      <c r="H5" s="241"/>
      <c r="J5" s="242" t="s">
        <v>6</v>
      </c>
      <c r="K5" s="241"/>
      <c r="L5" s="241"/>
      <c r="M5" s="241"/>
    </row>
    <row r="6" spans="1:16" s="34" customFormat="1" ht="15.75" customHeight="1" x14ac:dyDescent="0.45">
      <c r="A6" s="228" t="s">
        <v>7</v>
      </c>
      <c r="B6" s="230" t="s">
        <v>8</v>
      </c>
      <c r="C6" s="231" t="s">
        <v>9</v>
      </c>
      <c r="D6" s="232"/>
      <c r="E6" s="232" t="s">
        <v>10</v>
      </c>
      <c r="F6" s="233"/>
      <c r="G6" s="230" t="s">
        <v>11</v>
      </c>
      <c r="H6" s="230" t="s">
        <v>12</v>
      </c>
      <c r="I6" s="233"/>
      <c r="J6" s="230" t="s">
        <v>13</v>
      </c>
      <c r="K6" s="233"/>
      <c r="L6" s="230" t="s">
        <v>14</v>
      </c>
      <c r="M6" s="233"/>
    </row>
    <row r="7" spans="1:16" s="34" customFormat="1" ht="15" customHeight="1" x14ac:dyDescent="0.45">
      <c r="A7" s="229"/>
      <c r="B7" s="229"/>
      <c r="C7" s="22" t="s">
        <v>15</v>
      </c>
      <c r="D7" s="27" t="s">
        <v>16</v>
      </c>
      <c r="E7" s="26" t="s">
        <v>17</v>
      </c>
      <c r="F7" s="126" t="s">
        <v>18</v>
      </c>
      <c r="G7" s="229"/>
      <c r="H7" s="126" t="s">
        <v>17</v>
      </c>
      <c r="I7" s="126" t="s">
        <v>18</v>
      </c>
      <c r="J7" s="126" t="s">
        <v>17</v>
      </c>
      <c r="K7" s="126" t="s">
        <v>18</v>
      </c>
      <c r="L7" s="126" t="s">
        <v>17</v>
      </c>
      <c r="M7" s="126" t="s">
        <v>18</v>
      </c>
    </row>
    <row r="8" spans="1:16" s="3" customFormat="1" ht="15" customHeight="1" x14ac:dyDescent="0.45">
      <c r="A8" s="127"/>
      <c r="B8" s="128" t="s">
        <v>19</v>
      </c>
      <c r="C8" s="129">
        <f t="shared" ref="C8:I8" si="0">SUM(C9:C12)</f>
        <v>0</v>
      </c>
      <c r="D8" s="129">
        <f t="shared" si="0"/>
        <v>0</v>
      </c>
      <c r="E8" s="129">
        <f t="shared" si="0"/>
        <v>0</v>
      </c>
      <c r="F8" s="129">
        <f t="shared" si="0"/>
        <v>0</v>
      </c>
      <c r="G8" s="129">
        <f t="shared" si="0"/>
        <v>0</v>
      </c>
      <c r="H8" s="129">
        <f t="shared" si="0"/>
        <v>0</v>
      </c>
      <c r="I8" s="129">
        <f t="shared" si="0"/>
        <v>0</v>
      </c>
      <c r="J8" s="35">
        <f>H8-E8</f>
        <v>0</v>
      </c>
      <c r="K8" s="35">
        <f>I8-F8+G8</f>
        <v>0</v>
      </c>
      <c r="L8" s="36" t="str">
        <f>IF(E8=0,"",J8/E8*100)</f>
        <v/>
      </c>
      <c r="M8" s="36" t="str">
        <f>IF(F8-G8=0,"",K8/(F8-G8)*100)</f>
        <v/>
      </c>
    </row>
    <row r="9" spans="1:16" s="3" customFormat="1" ht="15" customHeight="1" x14ac:dyDescent="0.45">
      <c r="A9" s="127" t="s">
        <v>20</v>
      </c>
      <c r="B9" s="130" t="s">
        <v>21</v>
      </c>
      <c r="C9" s="128">
        <f>'4-10-1房屋建筑物'!V26</f>
        <v>0</v>
      </c>
      <c r="D9" s="128">
        <f>'4-10-1房屋建筑物'!W26</f>
        <v>0</v>
      </c>
      <c r="E9" s="128">
        <f>'4-10-1房屋建筑物'!X26</f>
        <v>0</v>
      </c>
      <c r="F9" s="128">
        <f>'4-10-1房屋建筑物'!Y26</f>
        <v>0</v>
      </c>
      <c r="G9" s="128">
        <f>'4-10-1房屋建筑物'!Z26</f>
        <v>0</v>
      </c>
      <c r="H9" s="129">
        <f>'4-10-1房屋建筑物'!AA26</f>
        <v>0</v>
      </c>
      <c r="I9" s="129">
        <f>'4-10-1房屋建筑物'!AC26</f>
        <v>0</v>
      </c>
      <c r="J9" s="35">
        <f>H9-E9</f>
        <v>0</v>
      </c>
      <c r="K9" s="35">
        <f>I9-F9+G9</f>
        <v>0</v>
      </c>
      <c r="L9" s="36" t="str">
        <f>IF(E9=0,"",J9/E9*100)</f>
        <v/>
      </c>
      <c r="M9" s="36" t="str">
        <f>IF(F9-G9=0,"",K9/(F9-G9)*100)</f>
        <v/>
      </c>
    </row>
    <row r="10" spans="1:16" s="3" customFormat="1" ht="15" customHeight="1" x14ac:dyDescent="0.45">
      <c r="A10" s="127" t="s">
        <v>22</v>
      </c>
      <c r="B10" s="130" t="s">
        <v>23</v>
      </c>
      <c r="C10" s="128">
        <f>'[2]4-10-2构筑物'!P26</f>
        <v>0</v>
      </c>
      <c r="D10" s="128">
        <f>'[2]4-10-2构筑物'!Q26</f>
        <v>0</v>
      </c>
      <c r="E10" s="128">
        <f>'[2]4-10-2构筑物'!R26</f>
        <v>0</v>
      </c>
      <c r="F10" s="128">
        <f>'[2]4-10-2构筑物'!S26</f>
        <v>0</v>
      </c>
      <c r="G10" s="128">
        <f>'[2]4-10-2构筑物'!T26</f>
        <v>0</v>
      </c>
      <c r="H10" s="129">
        <f>'[2]4-10-2构筑物'!V26</f>
        <v>0</v>
      </c>
      <c r="I10" s="129">
        <f>'[2]4-10-2构筑物'!X26</f>
        <v>0</v>
      </c>
      <c r="J10" s="35">
        <f>H10-E10</f>
        <v>0</v>
      </c>
      <c r="K10" s="35">
        <f>I10-F10+G10</f>
        <v>0</v>
      </c>
      <c r="L10" s="36" t="str">
        <f>IF(E10=0,"",J10/E10*100)</f>
        <v/>
      </c>
      <c r="M10" s="36" t="str">
        <f>IF(F10-G10=0,"",K10/(F10-G10)*100)</f>
        <v/>
      </c>
    </row>
    <row r="11" spans="1:16" s="3" customFormat="1" ht="15" customHeight="1" x14ac:dyDescent="0.45">
      <c r="A11" s="127" t="s">
        <v>24</v>
      </c>
      <c r="B11" s="130" t="s">
        <v>25</v>
      </c>
      <c r="C11" s="128">
        <f>'[2]4-10-3管道沟槽'!O26</f>
        <v>0</v>
      </c>
      <c r="D11" s="128">
        <f>'[2]4-10-3管道沟槽'!P26</f>
        <v>0</v>
      </c>
      <c r="E11" s="128">
        <f>'[2]4-10-3管道沟槽'!Q26</f>
        <v>0</v>
      </c>
      <c r="F11" s="128">
        <f>'[2]4-10-3管道沟槽'!R26</f>
        <v>0</v>
      </c>
      <c r="G11" s="128">
        <f>'[2]4-10-3管道沟槽'!S26</f>
        <v>0</v>
      </c>
      <c r="H11" s="129">
        <f>'[2]4-10-3管道沟槽'!U26</f>
        <v>0</v>
      </c>
      <c r="I11" s="129">
        <f>'[2]4-10-3管道沟槽'!W26</f>
        <v>0</v>
      </c>
      <c r="J11" s="35">
        <f>H11-E11</f>
        <v>0</v>
      </c>
      <c r="K11" s="35">
        <f>I11-F11+G11</f>
        <v>0</v>
      </c>
      <c r="L11" s="36" t="str">
        <f>IF(E11=0,"",J11/E11*100)</f>
        <v/>
      </c>
      <c r="M11" s="36" t="str">
        <f>IF(F11-G11=0,"",K11/(F11-G11)*100)</f>
        <v/>
      </c>
    </row>
    <row r="12" spans="1:16" s="3" customFormat="1" ht="15" customHeight="1" x14ac:dyDescent="0.45">
      <c r="A12" s="127" t="s">
        <v>26</v>
      </c>
      <c r="B12" s="130" t="s">
        <v>27</v>
      </c>
      <c r="C12" s="131">
        <f>'[2]4-10-4井巷工程'!U26</f>
        <v>0</v>
      </c>
      <c r="D12" s="131">
        <f>'[2]4-10-4井巷工程'!V26</f>
        <v>0</v>
      </c>
      <c r="E12" s="131">
        <f>'[2]4-10-4井巷工程'!W26</f>
        <v>0</v>
      </c>
      <c r="F12" s="131">
        <f>'[2]4-10-4井巷工程'!X26</f>
        <v>0</v>
      </c>
      <c r="G12" s="131">
        <f>'[2]4-10-4井巷工程'!Y26</f>
        <v>0</v>
      </c>
      <c r="H12" s="129">
        <f>'[2]4-10-4井巷工程'!Z26</f>
        <v>0</v>
      </c>
      <c r="I12" s="129">
        <f>'[2]4-10-4井巷工程'!AB26</f>
        <v>0</v>
      </c>
      <c r="J12" s="35">
        <f>H12-E12</f>
        <v>0</v>
      </c>
      <c r="K12" s="35">
        <f>I12-F12+G12</f>
        <v>0</v>
      </c>
      <c r="L12" s="36" t="str">
        <f>IF(E12=0,"",J12/E12*100)</f>
        <v/>
      </c>
      <c r="M12" s="36" t="str">
        <f>IF(F12-G12=0,"",K12/(F12-G12)*100)</f>
        <v/>
      </c>
    </row>
    <row r="13" spans="1:16" s="3" customFormat="1" ht="15" customHeight="1" x14ac:dyDescent="0.45">
      <c r="A13" s="127"/>
      <c r="B13" s="131"/>
      <c r="C13" s="128"/>
      <c r="D13" s="128"/>
      <c r="E13" s="129"/>
      <c r="F13" s="35"/>
      <c r="G13" s="35"/>
      <c r="H13" s="35"/>
      <c r="I13" s="35"/>
      <c r="J13" s="35"/>
      <c r="K13" s="35"/>
      <c r="L13" s="36"/>
      <c r="M13" s="36"/>
    </row>
    <row r="14" spans="1:16" s="3" customFormat="1" ht="15" customHeight="1" x14ac:dyDescent="0.45">
      <c r="A14" s="127"/>
      <c r="B14" s="131" t="s">
        <v>28</v>
      </c>
      <c r="C14" s="129">
        <f t="shared" ref="C14:I14" si="1">SUM(C15:C17)</f>
        <v>0</v>
      </c>
      <c r="D14" s="129">
        <f t="shared" si="1"/>
        <v>0</v>
      </c>
      <c r="E14" s="129">
        <f t="shared" si="1"/>
        <v>29394900.556999985</v>
      </c>
      <c r="F14" s="129">
        <f t="shared" si="1"/>
        <v>0</v>
      </c>
      <c r="G14" s="129">
        <f t="shared" si="1"/>
        <v>0</v>
      </c>
      <c r="H14" s="129">
        <f t="shared" si="1"/>
        <v>9974134.2099999934</v>
      </c>
      <c r="I14" s="129">
        <f t="shared" si="1"/>
        <v>11270771.789999994</v>
      </c>
      <c r="J14" s="35">
        <f>H14-E14</f>
        <v>-19420766.346999992</v>
      </c>
      <c r="K14" s="35">
        <f>I14-F14+G14</f>
        <v>11270771.789999994</v>
      </c>
      <c r="L14" s="36">
        <f>IF(E14=0,"",J14/E14*100)</f>
        <v>-66.06848799961395</v>
      </c>
      <c r="M14" s="36" t="str">
        <f>IF(F14-G14=0,"",K14/(F14-G14)*100)</f>
        <v/>
      </c>
    </row>
    <row r="15" spans="1:16" s="3" customFormat="1" ht="15" customHeight="1" x14ac:dyDescent="0.45">
      <c r="A15" s="127" t="s">
        <v>29</v>
      </c>
      <c r="B15" s="130" t="s">
        <v>30</v>
      </c>
      <c r="C15" s="128">
        <f>原材料!AC189</f>
        <v>0</v>
      </c>
      <c r="D15" s="128">
        <f>原材料!AD189</f>
        <v>0</v>
      </c>
      <c r="E15" s="128">
        <f>原材料!AE189</f>
        <v>29394900.556999985</v>
      </c>
      <c r="F15" s="128">
        <f>原材料!AF189</f>
        <v>0</v>
      </c>
      <c r="G15" s="128">
        <f>原材料!AG189</f>
        <v>0</v>
      </c>
      <c r="H15" s="129">
        <f>原材料!AH189</f>
        <v>9974134.2099999934</v>
      </c>
      <c r="I15" s="35">
        <f>原材料!AJ189</f>
        <v>11270771.789999994</v>
      </c>
      <c r="J15" s="35">
        <f>H15-E15</f>
        <v>-19420766.346999992</v>
      </c>
      <c r="K15" s="35">
        <f>I15-F15+G15</f>
        <v>11270771.789999994</v>
      </c>
      <c r="L15" s="36">
        <f>IF(E15=0,"",J15/E15*100)</f>
        <v>-66.06848799961395</v>
      </c>
      <c r="M15" s="36" t="str">
        <f>IF(F15-G15=0,"",K15/(F15-G15)*100)</f>
        <v/>
      </c>
    </row>
    <row r="16" spans="1:16" s="3" customFormat="1" ht="15" customHeight="1" x14ac:dyDescent="0.45">
      <c r="A16" s="127" t="s">
        <v>31</v>
      </c>
      <c r="B16" s="130" t="s">
        <v>32</v>
      </c>
      <c r="C16" s="128">
        <f>'4-10-6车辆'!U26</f>
        <v>0</v>
      </c>
      <c r="D16" s="128">
        <f>'4-10-6车辆'!V26</f>
        <v>0</v>
      </c>
      <c r="E16" s="128">
        <f>'4-10-6车辆'!W26</f>
        <v>0</v>
      </c>
      <c r="F16" s="128">
        <f>'4-10-6车辆'!X26</f>
        <v>0</v>
      </c>
      <c r="G16" s="128">
        <f>'4-10-6车辆'!Y26</f>
        <v>0</v>
      </c>
      <c r="H16" s="129">
        <f>'4-10-6车辆'!Z26</f>
        <v>0</v>
      </c>
      <c r="I16" s="129">
        <f>'4-10-6车辆'!AC26</f>
        <v>0</v>
      </c>
      <c r="J16" s="35">
        <f>H16-E16</f>
        <v>0</v>
      </c>
      <c r="K16" s="35">
        <f>I16-F16+G16</f>
        <v>0</v>
      </c>
      <c r="L16" s="36" t="str">
        <f>IF(E16=0,"",J16/E16*100)</f>
        <v/>
      </c>
      <c r="M16" s="36" t="str">
        <f>IF(F16-G16=0,"",K16/(F16-G16)*100)</f>
        <v/>
      </c>
    </row>
    <row r="17" spans="1:14" s="3" customFormat="1" ht="15" customHeight="1" x14ac:dyDescent="0.45">
      <c r="A17" s="127" t="s">
        <v>33</v>
      </c>
      <c r="B17" s="130" t="s">
        <v>34</v>
      </c>
      <c r="C17" s="128">
        <f>'4-10-7电子设备'!V26</f>
        <v>0</v>
      </c>
      <c r="D17" s="128">
        <f>'4-10-7电子设备'!W26</f>
        <v>0</v>
      </c>
      <c r="E17" s="128">
        <f>'4-10-7电子设备'!X26</f>
        <v>0</v>
      </c>
      <c r="F17" s="128">
        <f>'4-10-7电子设备'!Y26</f>
        <v>0</v>
      </c>
      <c r="G17" s="128">
        <f>'4-10-7电子设备'!Z26</f>
        <v>0</v>
      </c>
      <c r="H17" s="129">
        <f>'4-10-7电子设备'!AA26</f>
        <v>0</v>
      </c>
      <c r="I17" s="129">
        <f>'4-10-7电子设备'!AC26</f>
        <v>0</v>
      </c>
      <c r="J17" s="35">
        <f>H17-E17</f>
        <v>0</v>
      </c>
      <c r="K17" s="35">
        <f>I17-F17+G17</f>
        <v>0</v>
      </c>
      <c r="L17" s="36" t="str">
        <f>IF(E17=0,"",J17/E17*100)</f>
        <v/>
      </c>
      <c r="M17" s="36" t="str">
        <f>IF(F17-G17=0,"",K17/(F17-G17)*100)</f>
        <v/>
      </c>
    </row>
    <row r="18" spans="1:14" s="3" customFormat="1" ht="15" customHeight="1" x14ac:dyDescent="0.45">
      <c r="A18" s="127"/>
      <c r="B18" s="131"/>
      <c r="C18" s="128"/>
      <c r="D18" s="128"/>
      <c r="E18" s="129"/>
      <c r="F18" s="35"/>
      <c r="G18" s="35"/>
      <c r="H18" s="35"/>
      <c r="I18" s="35"/>
      <c r="J18" s="35"/>
      <c r="K18" s="35"/>
      <c r="L18" s="36"/>
      <c r="M18" s="36"/>
    </row>
    <row r="19" spans="1:14" s="3" customFormat="1" ht="15" customHeight="1" x14ac:dyDescent="0.45">
      <c r="A19" s="127" t="s">
        <v>35</v>
      </c>
      <c r="B19" s="130" t="s">
        <v>36</v>
      </c>
      <c r="C19" s="128">
        <f>'[2]4-10-8土地'!Q26</f>
        <v>0</v>
      </c>
      <c r="D19" s="128">
        <f>'[2]4-10-8土地'!R26</f>
        <v>0</v>
      </c>
      <c r="E19" s="129">
        <f>'[2]4-10-8土地'!S26</f>
        <v>0</v>
      </c>
      <c r="F19" s="129">
        <f>'[2]4-10-8土地'!T26</f>
        <v>0</v>
      </c>
      <c r="G19" s="129"/>
      <c r="H19" s="35">
        <f>I19</f>
        <v>0</v>
      </c>
      <c r="I19" s="35">
        <f>'[2]4-10-8土地'!U26</f>
        <v>0</v>
      </c>
      <c r="J19" s="35">
        <f>H19-E19</f>
        <v>0</v>
      </c>
      <c r="K19" s="35">
        <f>I19-F19+G19</f>
        <v>0</v>
      </c>
      <c r="L19" s="36" t="str">
        <f>IF(E19=0,"",J19/E19*100)</f>
        <v/>
      </c>
      <c r="M19" s="36" t="str">
        <f>IF(F19-G19=0,"",K19/(F19-G19)*100)</f>
        <v/>
      </c>
    </row>
    <row r="20" spans="1:14" s="3" customFormat="1" ht="15" customHeight="1" x14ac:dyDescent="0.45">
      <c r="A20" s="127" t="s">
        <v>37</v>
      </c>
      <c r="B20" s="130" t="s">
        <v>38</v>
      </c>
      <c r="C20" s="128">
        <f>'[2]4-10-9船舶'!AR26</f>
        <v>0</v>
      </c>
      <c r="D20" s="128">
        <f>'[2]4-10-9船舶'!AS26</f>
        <v>0</v>
      </c>
      <c r="E20" s="128">
        <f>'[2]4-10-9船舶'!AT26</f>
        <v>0</v>
      </c>
      <c r="F20" s="128">
        <f>'[2]4-10-9船舶'!AU26</f>
        <v>0</v>
      </c>
      <c r="G20" s="128">
        <f>'[2]4-10-9船舶'!AV26</f>
        <v>0</v>
      </c>
      <c r="H20" s="129">
        <f>'[2]4-10-9船舶'!AW26</f>
        <v>0</v>
      </c>
      <c r="I20" s="129">
        <f>'[2]4-10-9船舶'!AY26</f>
        <v>0</v>
      </c>
      <c r="J20" s="35">
        <f>H20-E20</f>
        <v>0</v>
      </c>
      <c r="K20" s="35">
        <f>I20-F20+G20</f>
        <v>0</v>
      </c>
      <c r="L20" s="36" t="str">
        <f>IF(E20=0,"",J20/E20*100)</f>
        <v/>
      </c>
      <c r="M20" s="36" t="str">
        <f>IF(F20-G20=0,"",K20/(F20-G20)*100)</f>
        <v/>
      </c>
    </row>
    <row r="21" spans="1:14" s="3" customFormat="1" ht="15" customHeight="1" x14ac:dyDescent="0.45">
      <c r="A21" s="127"/>
      <c r="B21" s="128"/>
      <c r="C21" s="128"/>
      <c r="D21" s="128"/>
      <c r="E21" s="129"/>
      <c r="F21" s="35"/>
      <c r="G21" s="35"/>
      <c r="H21" s="35"/>
      <c r="I21" s="35"/>
      <c r="J21" s="35"/>
      <c r="K21" s="35"/>
      <c r="L21" s="36"/>
      <c r="M21" s="36"/>
    </row>
    <row r="22" spans="1:14" s="125" customFormat="1" ht="15" customHeight="1" x14ac:dyDescent="0.4">
      <c r="A22" s="224" t="s">
        <v>39</v>
      </c>
      <c r="B22" s="225"/>
      <c r="C22" s="132">
        <f t="shared" ref="C22:I22" si="2">C8+C14+C19+C20</f>
        <v>0</v>
      </c>
      <c r="D22" s="132">
        <f t="shared" si="2"/>
        <v>0</v>
      </c>
      <c r="E22" s="132">
        <f t="shared" si="2"/>
        <v>29394900.556999985</v>
      </c>
      <c r="F22" s="132">
        <f t="shared" si="2"/>
        <v>0</v>
      </c>
      <c r="G22" s="132">
        <f t="shared" si="2"/>
        <v>0</v>
      </c>
      <c r="H22" s="132">
        <f t="shared" si="2"/>
        <v>9974134.2099999934</v>
      </c>
      <c r="I22" s="132">
        <f t="shared" si="2"/>
        <v>11270771.789999994</v>
      </c>
      <c r="J22" s="101">
        <f>H22-E22</f>
        <v>-19420766.346999992</v>
      </c>
      <c r="K22" s="101">
        <f>I22-F22+G22</f>
        <v>11270771.789999994</v>
      </c>
      <c r="L22" s="20">
        <f>IF(E22=0,"",J22/E22*100)</f>
        <v>-66.06848799961395</v>
      </c>
      <c r="M22" s="20" t="str">
        <f>IF(F22-G22=0,"",K22/(F22-G22)*100)</f>
        <v/>
      </c>
    </row>
    <row r="23" spans="1:14" ht="15" customHeight="1" x14ac:dyDescent="0.45">
      <c r="A23" s="226" t="str">
        <f>[2]基本信息输入表!$K$6&amp;"填表人："&amp;[2]基本信息输入表!$M$65</f>
        <v>被评估单位（或产权持有单位）填表人：0</v>
      </c>
      <c r="B23" s="226"/>
      <c r="K23" s="6" t="str">
        <f>"评估人员："&amp;[2]基本信息输入表!$Q$65</f>
        <v>评估人员：房地产</v>
      </c>
      <c r="N23" s="6" t="s">
        <v>40</v>
      </c>
    </row>
    <row r="24" spans="1:14" ht="15" customHeight="1" x14ac:dyDescent="0.45">
      <c r="A24" s="227" t="str">
        <f>"填表日期："&amp;YEAR([2]基本信息输入表!$O$66)&amp;"年"&amp;MONTH([2]基本信息输入表!$O$66)&amp;"月"&amp;DAY([2]基本信息输入表!$O$66)&amp;"日"</f>
        <v>填表日期：2023年3月31日</v>
      </c>
      <c r="B24" s="227"/>
      <c r="N24" s="6" t="s">
        <v>41</v>
      </c>
    </row>
    <row r="25" spans="1:14" s="3" customFormat="1" ht="15" customHeight="1" x14ac:dyDescent="0.45"/>
    <row r="26" spans="1:14" s="3" customFormat="1" ht="15.75" customHeight="1" x14ac:dyDescent="0.45"/>
    <row r="27" spans="1:14" s="3" customFormat="1" ht="15.75" customHeight="1" x14ac:dyDescent="0.45"/>
    <row r="28" spans="1:14" s="3" customFormat="1" ht="15.75" customHeight="1" x14ac:dyDescent="0.45">
      <c r="A28" s="102"/>
    </row>
    <row r="29" spans="1:14" s="3" customFormat="1" ht="15.75" customHeight="1" x14ac:dyDescent="0.45">
      <c r="A29" s="102"/>
    </row>
    <row r="30" spans="1:14" s="3" customFormat="1" ht="15.75" customHeight="1" x14ac:dyDescent="0.45">
      <c r="A30" s="102"/>
    </row>
    <row r="31" spans="1:14" s="3" customFormat="1" ht="15.75" customHeight="1" x14ac:dyDescent="0.45">
      <c r="A31" s="102"/>
    </row>
    <row r="32" spans="1:14" s="3" customFormat="1" ht="15.75" customHeight="1" x14ac:dyDescent="0.45">
      <c r="A32" s="102"/>
    </row>
    <row r="33" spans="1:1" s="3" customFormat="1" ht="15.75" customHeight="1" x14ac:dyDescent="0.45">
      <c r="A33" s="102"/>
    </row>
    <row r="34" spans="1:1" s="3" customFormat="1" ht="15.75" customHeight="1" x14ac:dyDescent="0.45">
      <c r="A34" s="102"/>
    </row>
    <row r="35" spans="1:1" s="3" customFormat="1" ht="15.75" customHeight="1" x14ac:dyDescent="0.45">
      <c r="A35" s="102"/>
    </row>
    <row r="36" spans="1:1" s="3" customFormat="1" ht="15.75" customHeight="1" x14ac:dyDescent="0.45">
      <c r="A36" s="102"/>
    </row>
    <row r="37" spans="1:1" s="3" customFormat="1" ht="15.75" customHeight="1" x14ac:dyDescent="0.45">
      <c r="A37" s="102"/>
    </row>
    <row r="38" spans="1:1" s="3" customFormat="1" ht="15.75" customHeight="1" x14ac:dyDescent="0.45">
      <c r="A38" s="102"/>
    </row>
    <row r="39" spans="1:1" s="3" customFormat="1" ht="15.75" customHeight="1" x14ac:dyDescent="0.45">
      <c r="A39" s="102"/>
    </row>
    <row r="40" spans="1:1" s="3" customFormat="1" ht="15.75" customHeight="1" x14ac:dyDescent="0.45">
      <c r="A40" s="102"/>
    </row>
    <row r="41" spans="1:1" s="3" customFormat="1" ht="15.75" customHeight="1" x14ac:dyDescent="0.45">
      <c r="A41" s="102"/>
    </row>
    <row r="42" spans="1:1" s="3" customFormat="1" ht="15.75" customHeight="1" x14ac:dyDescent="0.45">
      <c r="A42" s="102"/>
    </row>
    <row r="43" spans="1:1" s="3" customFormat="1" ht="15.75" customHeight="1" x14ac:dyDescent="0.45">
      <c r="A43" s="102"/>
    </row>
    <row r="44" spans="1:1" s="3" customFormat="1" ht="15.75" customHeight="1" x14ac:dyDescent="0.45">
      <c r="A44" s="102"/>
    </row>
    <row r="45" spans="1:1" s="3" customFormat="1" ht="15.75" customHeight="1" x14ac:dyDescent="0.45">
      <c r="A45" s="102"/>
    </row>
    <row r="46" spans="1:1" s="3" customFormat="1" ht="15.75" customHeight="1" x14ac:dyDescent="0.45">
      <c r="A46" s="102"/>
    </row>
  </sheetData>
  <mergeCells count="16">
    <mergeCell ref="A2:M2"/>
    <mergeCell ref="A3:M3"/>
    <mergeCell ref="K4:M4"/>
    <mergeCell ref="A5:H5"/>
    <mergeCell ref="J5:M5"/>
    <mergeCell ref="C6:D6"/>
    <mergeCell ref="E6:F6"/>
    <mergeCell ref="H6:I6"/>
    <mergeCell ref="J6:K6"/>
    <mergeCell ref="L6:M6"/>
    <mergeCell ref="G6:G7"/>
    <mergeCell ref="A22:B22"/>
    <mergeCell ref="A23:B23"/>
    <mergeCell ref="A24:B24"/>
    <mergeCell ref="A6:A7"/>
    <mergeCell ref="B6:B7"/>
  </mergeCells>
  <phoneticPr fontId="39" type="noConversion"/>
  <hyperlinks>
    <hyperlink ref="B9" location="'4-10-1房屋建筑物'!A1" display="固定资产-房屋建筑物" xr:uid="{00000000-0004-0000-0000-000000000000}"/>
    <hyperlink ref="B10" location="'4-10-2构筑物'!A1" display="固定资产-构筑物及其他辅助设施" xr:uid="{00000000-0004-0000-0000-000001000000}"/>
    <hyperlink ref="B11" location="'4-10-3管道沟槽'!A1" display="固定资产-管道及沟槽" xr:uid="{00000000-0004-0000-0000-000002000000}"/>
    <hyperlink ref="B12" location="'4-10-4井巷工程'!A1" display="固定资产-井巷工程" xr:uid="{00000000-0004-0000-0000-000003000000}"/>
    <hyperlink ref="B15" location="'4-10-7电子设备'!A1" display="固定资产-机器设备" xr:uid="{00000000-0004-0000-0000-000004000000}"/>
    <hyperlink ref="B16" location="'4-10-6车辆'!A1" display="固定资产-车辆" xr:uid="{00000000-0004-0000-0000-000005000000}"/>
    <hyperlink ref="B17" location="'4-10-7电子设备'!A1" display="固定资产-电子设备" xr:uid="{00000000-0004-0000-0000-000006000000}"/>
    <hyperlink ref="B19" location="'4-10-8土地'!A1" display="固定资产—土地" xr:uid="{00000000-0004-0000-0000-000007000000}"/>
    <hyperlink ref="B20" location="'4-10-9船舶'!A1" display="固定资产—船舶" xr:uid="{00000000-0004-0000-0000-000008000000}"/>
    <hyperlink ref="B1" location="'2-分类汇总'!A1" display="返回分类汇总" xr:uid="{00000000-0004-0000-0000-000009000000}"/>
    <hyperlink ref="A1" location="'4-非流动资产汇总'!A1" display="返回" xr:uid="{00000000-0004-0000-0000-00000A000000}"/>
  </hyperlinks>
  <printOptions horizontalCentered="1"/>
  <pageMargins left="0.59055118110236204" right="0.59055118110236204" top="0.78740157480314998" bottom="0.59055118110236204" header="0.47244094488188998" footer="0.35433070866141703"/>
  <pageSetup paperSize="9" scale="64" orientation="landscape"/>
  <headerFooter scaleWithDoc="0">
    <oddFooter>&amp;C&amp;"Arial Narrow,常规"&amp;10 &amp;"宋体,常规"第&amp;"Arial Narrow,常规"&amp;P&amp;"宋体,常规"页，共&amp;"Arial Narrow,常规"&amp;N&amp;"宋体,常规"页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48"/>
  <sheetViews>
    <sheetView showGridLines="0" workbookViewId="0">
      <selection activeCell="C14" sqref="C14"/>
    </sheetView>
  </sheetViews>
  <sheetFormatPr defaultColWidth="9" defaultRowHeight="15.75" customHeight="1" outlineLevelCol="1" x14ac:dyDescent="0.45"/>
  <cols>
    <col min="1" max="1" width="5" style="6" customWidth="1"/>
    <col min="2" max="2" width="9.6875" style="91" customWidth="1"/>
    <col min="3" max="4" width="9.6875" style="6" customWidth="1"/>
    <col min="5" max="5" width="7.6875" style="6" customWidth="1"/>
    <col min="6" max="6" width="9.1875" style="6" customWidth="1"/>
    <col min="7" max="7" width="8.5625" style="6" customWidth="1"/>
    <col min="8" max="10" width="4.6875" style="6" customWidth="1" outlineLevel="1"/>
    <col min="11" max="11" width="6" style="6" customWidth="1" outlineLevel="1"/>
    <col min="12" max="12" width="4.6875" style="6" customWidth="1" outlineLevel="1"/>
    <col min="13" max="13" width="6" style="6" customWidth="1" outlineLevel="1"/>
    <col min="14" max="14" width="4.6875" style="6" customWidth="1" outlineLevel="1"/>
    <col min="15" max="15" width="8.4375" style="6" customWidth="1" outlineLevel="1"/>
    <col min="16" max="16" width="4.6875" style="6" customWidth="1" outlineLevel="1"/>
    <col min="17" max="17" width="11.6875" style="6" customWidth="1"/>
    <col min="18" max="18" width="8.5625" style="6" customWidth="1"/>
    <col min="19" max="20" width="8.4375" style="6" customWidth="1"/>
    <col min="21" max="21" width="8.6875" style="6" customWidth="1"/>
    <col min="22" max="23" width="8" style="6" customWidth="1" outlineLevel="1"/>
    <col min="24" max="24" width="9.6875" style="6" customWidth="1"/>
    <col min="25" max="25" width="10.1875" style="6" customWidth="1"/>
    <col min="26" max="27" width="10.6875" style="6" customWidth="1"/>
    <col min="28" max="28" width="7.6875" style="6" customWidth="1"/>
    <col min="29" max="29" width="10.6875" style="6" customWidth="1"/>
    <col min="30" max="31" width="9.5" style="6" customWidth="1"/>
    <col min="32" max="32" width="8.5625" style="6" customWidth="1"/>
    <col min="33" max="33" width="7.5" style="6" customWidth="1"/>
    <col min="34" max="34" width="14.6875" style="6" customWidth="1"/>
    <col min="35" max="35" width="6.6875" style="7" customWidth="1"/>
    <col min="36" max="36" width="9" style="51" customWidth="1"/>
    <col min="37" max="40" width="8.0625" style="41" customWidth="1"/>
    <col min="41" max="41" width="13.1875" style="41" customWidth="1"/>
    <col min="42" max="42" width="8.1875" style="50" customWidth="1"/>
    <col min="43" max="43" width="12.1875" style="50" customWidth="1"/>
    <col min="44" max="44" width="9" style="51"/>
    <col min="45" max="45" width="11.6875" style="51" customWidth="1"/>
    <col min="46" max="46" width="9" style="51"/>
    <col min="47" max="47" width="9" style="50"/>
    <col min="48" max="48" width="11.6875" style="51" customWidth="1"/>
    <col min="49" max="49" width="12.4375" style="51" customWidth="1"/>
    <col min="50" max="50" width="9" style="51"/>
    <col min="51" max="51" width="13.5" style="51" customWidth="1"/>
    <col min="52" max="52" width="9" style="61"/>
    <col min="53" max="53" width="9" style="92"/>
    <col min="54" max="54" width="7.6875" style="61" customWidth="1"/>
    <col min="55" max="55" width="6.5" style="61" customWidth="1"/>
    <col min="56" max="56" width="7.5" style="61" customWidth="1"/>
    <col min="57" max="58" width="6.6875" style="62" customWidth="1"/>
    <col min="59" max="59" width="7.0625" style="62" customWidth="1"/>
    <col min="60" max="60" width="14.4375" style="63" customWidth="1"/>
    <col min="61" max="61" width="10.0625" style="93" customWidth="1"/>
    <col min="62" max="62" width="14.1875" style="93" customWidth="1"/>
    <col min="63" max="63" width="13.1875" style="94" customWidth="1"/>
    <col min="64" max="16384" width="9" style="6"/>
  </cols>
  <sheetData>
    <row r="1" spans="1:63" ht="15.75" customHeight="1" x14ac:dyDescent="0.45">
      <c r="A1" s="8" t="s">
        <v>0</v>
      </c>
      <c r="B1" s="8" t="s">
        <v>1</v>
      </c>
      <c r="AH1" s="31" t="str">
        <f t="array" ref="AH1:AI1">"请勿删除或清空该列内容"</f>
        <v>请勿删除或清空该列内容</v>
      </c>
      <c r="AI1" s="38" t="str">
        <v>请勿删除或清空该列内容</v>
      </c>
    </row>
    <row r="2" spans="1:63" s="1" customFormat="1" ht="30" customHeight="1" x14ac:dyDescent="0.45">
      <c r="A2" s="234" t="s">
        <v>42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58"/>
      <c r="Y2" s="258"/>
      <c r="Z2" s="258"/>
      <c r="AA2" s="258"/>
      <c r="AB2" s="258"/>
      <c r="AC2" s="258"/>
      <c r="AD2" s="258"/>
      <c r="AG2" s="103"/>
      <c r="AI2" s="39" t="str">
        <f t="array" ref="AI2:AI7">""</f>
        <v/>
      </c>
      <c r="AJ2" s="104"/>
      <c r="AK2" s="105"/>
      <c r="AL2" s="105"/>
      <c r="AM2" s="105"/>
      <c r="AN2" s="105"/>
      <c r="AO2" s="105"/>
      <c r="AP2" s="109"/>
      <c r="AQ2" s="109"/>
      <c r="AR2" s="104"/>
      <c r="AS2" s="104"/>
      <c r="AT2" s="104"/>
      <c r="AU2" s="109"/>
      <c r="AV2" s="104"/>
      <c r="AW2" s="104"/>
      <c r="AX2" s="104"/>
      <c r="AY2" s="104"/>
      <c r="AZ2" s="110"/>
      <c r="BA2" s="111"/>
      <c r="BB2" s="110"/>
      <c r="BC2" s="110"/>
      <c r="BD2" s="110"/>
      <c r="BE2" s="112"/>
      <c r="BF2" s="112"/>
      <c r="BG2" s="112"/>
      <c r="BH2" s="113"/>
      <c r="BI2" s="114"/>
      <c r="BJ2" s="114"/>
      <c r="BK2" s="115"/>
    </row>
    <row r="3" spans="1:63" ht="15.75" customHeight="1" x14ac:dyDescent="0.45">
      <c r="A3" s="236" t="str">
        <f>"评估基准日："&amp;TEXT([2]基本信息输入表!M7,"yyyy年mm月dd日")</f>
        <v>评估基准日：2022年12月31日</v>
      </c>
      <c r="B3" s="237"/>
      <c r="C3" s="237"/>
      <c r="D3" s="237"/>
      <c r="E3" s="237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I3" s="7" t="str">
        <v/>
      </c>
      <c r="AJ3" s="40" t="s">
        <v>43</v>
      </c>
      <c r="AK3" s="106" t="s">
        <v>44</v>
      </c>
      <c r="AL3" s="106" t="s">
        <v>45</v>
      </c>
    </row>
    <row r="4" spans="1:63" ht="14.25" customHeight="1" x14ac:dyDescent="0.45">
      <c r="A4" s="11"/>
      <c r="B4" s="95"/>
      <c r="C4" s="11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239" t="s">
        <v>46</v>
      </c>
      <c r="AE4" s="239"/>
      <c r="AF4" s="239"/>
      <c r="AG4" s="237"/>
      <c r="AI4" s="7" t="str">
        <v/>
      </c>
    </row>
    <row r="5" spans="1:63" ht="15.75" customHeight="1" x14ac:dyDescent="0.45">
      <c r="A5" s="6" t="str">
        <f>[2]基本信息输入表!K6&amp;"："&amp;[2]基本信息输入表!M6</f>
        <v>被评估单位（或产权持有单位）：××股份有限公司</v>
      </c>
      <c r="AG5" s="32" t="s">
        <v>6</v>
      </c>
      <c r="AI5" s="7" t="str">
        <v/>
      </c>
      <c r="AJ5" s="40" t="s">
        <v>47</v>
      </c>
      <c r="AZ5" s="56" t="s">
        <v>48</v>
      </c>
      <c r="BA5" s="60"/>
    </row>
    <row r="6" spans="1:63" s="34" customFormat="1" ht="27.5" customHeight="1" x14ac:dyDescent="0.45">
      <c r="A6" s="243" t="s">
        <v>49</v>
      </c>
      <c r="B6" s="248" t="s">
        <v>50</v>
      </c>
      <c r="C6" s="243" t="s">
        <v>51</v>
      </c>
      <c r="D6" s="246" t="s">
        <v>52</v>
      </c>
      <c r="E6" s="243" t="s">
        <v>53</v>
      </c>
      <c r="F6" s="243" t="s">
        <v>54</v>
      </c>
      <c r="G6" s="246" t="s">
        <v>55</v>
      </c>
      <c r="H6" s="243" t="s">
        <v>56</v>
      </c>
      <c r="I6" s="243" t="s">
        <v>57</v>
      </c>
      <c r="J6" s="243" t="s">
        <v>58</v>
      </c>
      <c r="K6" s="245" t="s">
        <v>59</v>
      </c>
      <c r="L6" s="243" t="s">
        <v>60</v>
      </c>
      <c r="M6" s="245" t="s">
        <v>61</v>
      </c>
      <c r="N6" s="243" t="s">
        <v>62</v>
      </c>
      <c r="O6" s="243" t="s">
        <v>63</v>
      </c>
      <c r="P6" s="243" t="s">
        <v>64</v>
      </c>
      <c r="Q6" s="248" t="s">
        <v>65</v>
      </c>
      <c r="R6" s="250" t="s">
        <v>66</v>
      </c>
      <c r="S6" s="248" t="s">
        <v>67</v>
      </c>
      <c r="T6" s="243" t="s">
        <v>68</v>
      </c>
      <c r="U6" s="245" t="s">
        <v>69</v>
      </c>
      <c r="V6" s="231" t="s">
        <v>9</v>
      </c>
      <c r="W6" s="232"/>
      <c r="X6" s="259" t="s">
        <v>70</v>
      </c>
      <c r="Y6" s="232"/>
      <c r="Z6" s="243" t="s">
        <v>11</v>
      </c>
      <c r="AA6" s="259" t="s">
        <v>71</v>
      </c>
      <c r="AB6" s="260"/>
      <c r="AC6" s="232"/>
      <c r="AD6" s="243" t="s">
        <v>14</v>
      </c>
      <c r="AE6" s="243" t="s">
        <v>72</v>
      </c>
      <c r="AF6" s="246" t="s">
        <v>73</v>
      </c>
      <c r="AG6" s="243" t="s">
        <v>74</v>
      </c>
      <c r="AH6" s="34" t="s">
        <v>75</v>
      </c>
      <c r="AI6" s="34" t="str">
        <v/>
      </c>
      <c r="AJ6" s="42"/>
      <c r="AK6" s="43" t="s">
        <v>76</v>
      </c>
      <c r="AL6" s="43" t="s">
        <v>77</v>
      </c>
      <c r="AM6" s="43" t="s">
        <v>78</v>
      </c>
      <c r="AN6" s="43" t="s">
        <v>79</v>
      </c>
      <c r="AO6" s="43" t="s">
        <v>80</v>
      </c>
      <c r="AP6" s="52" t="s">
        <v>81</v>
      </c>
      <c r="AQ6" s="53" t="s">
        <v>82</v>
      </c>
      <c r="AR6" s="43" t="s">
        <v>83</v>
      </c>
      <c r="AS6" s="43" t="s">
        <v>84</v>
      </c>
      <c r="AT6" s="43" t="s">
        <v>85</v>
      </c>
      <c r="AU6" s="52" t="s">
        <v>86</v>
      </c>
      <c r="AV6" s="43" t="s">
        <v>87</v>
      </c>
      <c r="AW6" s="43" t="s">
        <v>88</v>
      </c>
      <c r="AX6" s="43" t="s">
        <v>89</v>
      </c>
      <c r="AY6" s="43" t="s">
        <v>90</v>
      </c>
      <c r="AZ6" s="58"/>
      <c r="BA6" s="64" t="s">
        <v>91</v>
      </c>
      <c r="BB6" s="65" t="s">
        <v>92</v>
      </c>
      <c r="BC6" s="65" t="s">
        <v>93</v>
      </c>
      <c r="BD6" s="65" t="s">
        <v>94</v>
      </c>
      <c r="BE6" s="67" t="s">
        <v>95</v>
      </c>
      <c r="BF6" s="67" t="s">
        <v>96</v>
      </c>
      <c r="BG6" s="67" t="s">
        <v>97</v>
      </c>
      <c r="BH6" s="69" t="s">
        <v>98</v>
      </c>
      <c r="BI6" s="116" t="s">
        <v>99</v>
      </c>
      <c r="BJ6" s="117" t="s">
        <v>100</v>
      </c>
      <c r="BK6" s="118" t="s">
        <v>101</v>
      </c>
    </row>
    <row r="7" spans="1:63" s="3" customFormat="1" ht="15" customHeight="1" x14ac:dyDescent="0.45">
      <c r="A7" s="244"/>
      <c r="B7" s="249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9"/>
      <c r="R7" s="251"/>
      <c r="S7" s="249"/>
      <c r="T7" s="244"/>
      <c r="U7" s="244"/>
      <c r="V7" s="22" t="s">
        <v>15</v>
      </c>
      <c r="W7" s="27" t="s">
        <v>16</v>
      </c>
      <c r="X7" s="22" t="s">
        <v>15</v>
      </c>
      <c r="Y7" s="27" t="s">
        <v>16</v>
      </c>
      <c r="Z7" s="244"/>
      <c r="AA7" s="22" t="s">
        <v>15</v>
      </c>
      <c r="AB7" s="83" t="s">
        <v>102</v>
      </c>
      <c r="AC7" s="27" t="s">
        <v>16</v>
      </c>
      <c r="AD7" s="244"/>
      <c r="AE7" s="244"/>
      <c r="AF7" s="247"/>
      <c r="AG7" s="244"/>
      <c r="AH7" s="34"/>
      <c r="AI7" s="3" t="str">
        <v/>
      </c>
      <c r="AJ7" s="44"/>
      <c r="AK7" s="106" t="s">
        <v>103</v>
      </c>
      <c r="AL7" s="106" t="s">
        <v>103</v>
      </c>
      <c r="AM7" s="106" t="s">
        <v>103</v>
      </c>
      <c r="AN7" s="106" t="s">
        <v>103</v>
      </c>
      <c r="AO7" s="43" t="s">
        <v>104</v>
      </c>
      <c r="AP7" s="45" t="s">
        <v>105</v>
      </c>
      <c r="AQ7" s="45" t="s">
        <v>105</v>
      </c>
      <c r="AR7" s="42" t="s">
        <v>106</v>
      </c>
      <c r="AS7" s="43" t="s">
        <v>104</v>
      </c>
      <c r="AT7" s="43" t="s">
        <v>107</v>
      </c>
      <c r="AU7" s="54" t="s">
        <v>105</v>
      </c>
      <c r="AV7" s="43" t="s">
        <v>104</v>
      </c>
      <c r="AW7" s="43" t="s">
        <v>104</v>
      </c>
      <c r="AX7" s="43" t="s">
        <v>104</v>
      </c>
      <c r="AY7" s="43" t="s">
        <v>104</v>
      </c>
      <c r="AZ7" s="59"/>
      <c r="BA7" s="70"/>
      <c r="BB7" s="65" t="s">
        <v>107</v>
      </c>
      <c r="BC7" s="65" t="s">
        <v>107</v>
      </c>
      <c r="BD7" s="65" t="s">
        <v>107</v>
      </c>
      <c r="BE7" s="71" t="s">
        <v>105</v>
      </c>
      <c r="BF7" s="71" t="s">
        <v>105</v>
      </c>
      <c r="BG7" s="71" t="s">
        <v>105</v>
      </c>
      <c r="BH7" s="72" t="s">
        <v>104</v>
      </c>
      <c r="BI7" s="116" t="s">
        <v>103</v>
      </c>
      <c r="BJ7" s="116" t="s">
        <v>104</v>
      </c>
      <c r="BK7" s="118" t="s">
        <v>104</v>
      </c>
    </row>
    <row r="8" spans="1:63" s="3" customFormat="1" ht="15" customHeight="1" x14ac:dyDescent="0.45">
      <c r="A8" s="12" t="str">
        <f>IF(C8="","",ROW()-7)</f>
        <v/>
      </c>
      <c r="B8" s="96"/>
      <c r="C8" s="13"/>
      <c r="D8" s="13"/>
      <c r="E8" s="12"/>
      <c r="F8" s="15"/>
      <c r="G8" s="97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14"/>
      <c r="W8" s="14"/>
      <c r="X8" s="19"/>
      <c r="Y8" s="19"/>
      <c r="Z8" s="19"/>
      <c r="AA8" s="35">
        <f>IF(AF8="成本法",AY8,IF(AF8="市场法",BJ8,IF(AF8="收益法",BK8,0)))</f>
        <v>0</v>
      </c>
      <c r="AB8" s="35" t="str">
        <f>IF(AF8="市场法","",IF(AF8="收益法","",IF(BG8="","",BG8*100)))</f>
        <v/>
      </c>
      <c r="AC8" s="19">
        <f>IF(AB8="",AA8,ROUND(AA8*AB8/100,0))</f>
        <v>0</v>
      </c>
      <c r="AD8" s="35" t="str">
        <f t="shared" ref="AD8:AD24" si="0">IF(Y8-Z8=0,"",(AC8-Y8+Z8)/(Y8-Z8)*100)</f>
        <v/>
      </c>
      <c r="AE8" s="35"/>
      <c r="AF8" s="35"/>
      <c r="AG8" s="13"/>
      <c r="AH8" s="34" t="str">
        <f t="shared" ref="AH8:AH23" si="1">"A"&amp;ROW()-7</f>
        <v>A1</v>
      </c>
      <c r="AI8" s="46"/>
      <c r="AJ8" s="44"/>
      <c r="AK8" s="41"/>
      <c r="AL8" s="41"/>
      <c r="AM8" s="41"/>
      <c r="AN8" s="41">
        <f>AK8+AL8+AM8</f>
        <v>0</v>
      </c>
      <c r="AO8" s="41">
        <f>AN8*G8</f>
        <v>0</v>
      </c>
      <c r="AP8" s="50"/>
      <c r="AQ8" s="50"/>
      <c r="AR8" s="44"/>
      <c r="AS8" s="44">
        <f>AO8*AP8+G8*AR8</f>
        <v>0</v>
      </c>
      <c r="AT8" s="44"/>
      <c r="AU8" s="55"/>
      <c r="AV8" s="44">
        <f>(AO8+AS8)*AT8*AU8/2</f>
        <v>0</v>
      </c>
      <c r="AW8" s="44">
        <f>AO8+AS8+AV8</f>
        <v>0</v>
      </c>
      <c r="AX8" s="44">
        <f>AO8/1.09*9%+(AP8-AQ8)*AO8/1.06*6%</f>
        <v>0</v>
      </c>
      <c r="AY8" s="44">
        <f>ROUND(AW8-AX8,0)</f>
        <v>0</v>
      </c>
      <c r="AZ8" s="59"/>
      <c r="BA8" s="70">
        <f>[2]基本信息输入表!$M$7</f>
        <v>44926</v>
      </c>
      <c r="BB8" s="59"/>
      <c r="BC8" s="59" t="str">
        <f>IF(BB8="","",ROUND((BA8-F8)/365,2))</f>
        <v/>
      </c>
      <c r="BD8" s="59" t="str">
        <f>IF(BB8="","",(BB8-BC8))</f>
        <v/>
      </c>
      <c r="BE8" s="71" t="str">
        <f>IF(BD8="","",IF(ROUND(BD8/BB8,2)&lt;30%,30%,ROUND(BD8/BB8,2)))</f>
        <v/>
      </c>
      <c r="BF8" s="71"/>
      <c r="BG8" s="71" t="str">
        <f>IF(BE8="","",IF((BF8*60%+BE8*40%)&lt;30%,30%,ROUND(BF8*60%+BE8*40%,2)))</f>
        <v/>
      </c>
      <c r="BH8" s="73" t="str">
        <f>IF(BG8="","",ROUND(AY8*BG8,0))</f>
        <v/>
      </c>
      <c r="BI8" s="119"/>
      <c r="BJ8" s="119" t="str">
        <f>IF(BI8="","",ROUND(BI8*G8,0))</f>
        <v/>
      </c>
      <c r="BK8" s="120"/>
    </row>
    <row r="9" spans="1:63" s="3" customFormat="1" ht="15" customHeight="1" x14ac:dyDescent="0.45">
      <c r="A9" s="12" t="str">
        <f t="shared" ref="A9:A23" si="2">IF(C9="","",ROW()-7)</f>
        <v/>
      </c>
      <c r="B9" s="96"/>
      <c r="C9" s="13"/>
      <c r="D9" s="13"/>
      <c r="E9" s="12"/>
      <c r="F9" s="15"/>
      <c r="G9" s="97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14"/>
      <c r="W9" s="14"/>
      <c r="X9" s="19"/>
      <c r="Y9" s="19"/>
      <c r="Z9" s="19"/>
      <c r="AA9" s="35">
        <f t="shared" ref="AA9:AA23" si="3">IF(AF9="成本法",AY9,IF(AF9="市场法",BJ9,IF(AF9="收益法",BK9,0)))</f>
        <v>0</v>
      </c>
      <c r="AB9" s="35" t="str">
        <f t="shared" ref="AB9:AB23" si="4">IF(AF9="市场法","",IF(AF9="收益法","",IF(BG9="","",BG9*100)))</f>
        <v/>
      </c>
      <c r="AC9" s="19">
        <f t="shared" ref="AC9:AC23" si="5">IF(AB9="",AA9,ROUND(AA9*AB9/100,0))</f>
        <v>0</v>
      </c>
      <c r="AD9" s="35" t="str">
        <f t="shared" si="0"/>
        <v/>
      </c>
      <c r="AE9" s="35"/>
      <c r="AF9" s="35"/>
      <c r="AG9" s="13"/>
      <c r="AH9" s="34" t="str">
        <f t="shared" si="1"/>
        <v>A2</v>
      </c>
      <c r="AI9" s="46"/>
      <c r="AJ9" s="44"/>
      <c r="AK9" s="41"/>
      <c r="AL9" s="41"/>
      <c r="AM9" s="41"/>
      <c r="AN9" s="41">
        <f t="shared" ref="AN9:AN23" si="6">AK9+AL9+AM9</f>
        <v>0</v>
      </c>
      <c r="AO9" s="41">
        <f t="shared" ref="AO9:AO23" si="7">AN9*G9</f>
        <v>0</v>
      </c>
      <c r="AP9" s="50"/>
      <c r="AQ9" s="50"/>
      <c r="AR9" s="44"/>
      <c r="AS9" s="44">
        <f t="shared" ref="AS9:AS23" si="8">AO9*AP9+G9*AR9</f>
        <v>0</v>
      </c>
      <c r="AT9" s="44"/>
      <c r="AU9" s="55"/>
      <c r="AV9" s="44">
        <f t="shared" ref="AV9:AV23" si="9">(AO9+AS9)*AT9*AU9/2</f>
        <v>0</v>
      </c>
      <c r="AW9" s="44">
        <f t="shared" ref="AW9:AW23" si="10">AO9+AS9+AV9</f>
        <v>0</v>
      </c>
      <c r="AX9" s="44">
        <f t="shared" ref="AX9:AX23" si="11">AO9/1.09*9%+(AP9-AQ9)*AO9/1.06*6%</f>
        <v>0</v>
      </c>
      <c r="AY9" s="44">
        <f t="shared" ref="AY9:AY23" si="12">ROUND(AW9-AX9,0)</f>
        <v>0</v>
      </c>
      <c r="AZ9" s="59"/>
      <c r="BA9" s="70">
        <f>[2]基本信息输入表!$M$7</f>
        <v>44926</v>
      </c>
      <c r="BB9" s="59"/>
      <c r="BC9" s="59" t="str">
        <f t="shared" ref="BC9:BC23" si="13">IF(BB9="","",ROUND((BA9-F9)/365,2))</f>
        <v/>
      </c>
      <c r="BD9" s="59" t="str">
        <f t="shared" ref="BD9:BD23" si="14">IF(BB9="","",(BB9-BC9))</f>
        <v/>
      </c>
      <c r="BE9" s="71" t="str">
        <f t="shared" ref="BE9:BE23" si="15">IF(BD9="","",IF(ROUND(BD9/BB9,2)&lt;30%,30%,ROUND(BD9/BB9,2)))</f>
        <v/>
      </c>
      <c r="BF9" s="71"/>
      <c r="BG9" s="71" t="str">
        <f t="shared" ref="BG9:BG23" si="16">IF(BE9="","",IF((BF9*60%+BE9*40%)&lt;30%,30%,ROUND(BF9*60%+BE9*40%,2)))</f>
        <v/>
      </c>
      <c r="BH9" s="73" t="str">
        <f t="shared" ref="BH9:BH23" si="17">IF(BG9="","",ROUND(AY9*BG9,0))</f>
        <v/>
      </c>
      <c r="BI9" s="119"/>
      <c r="BJ9" s="119" t="str">
        <f t="shared" ref="BJ9:BJ23" si="18">IF(BI9="","",ROUND(BI9*G9,0))</f>
        <v/>
      </c>
      <c r="BK9" s="120"/>
    </row>
    <row r="10" spans="1:63" s="3" customFormat="1" ht="15" customHeight="1" x14ac:dyDescent="0.45">
      <c r="A10" s="12" t="str">
        <f t="shared" si="2"/>
        <v/>
      </c>
      <c r="B10" s="96"/>
      <c r="C10" s="13"/>
      <c r="D10" s="13"/>
      <c r="E10" s="12"/>
      <c r="F10" s="15"/>
      <c r="G10" s="97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14"/>
      <c r="W10" s="14"/>
      <c r="X10" s="19"/>
      <c r="Y10" s="19"/>
      <c r="Z10" s="19"/>
      <c r="AA10" s="35">
        <f t="shared" si="3"/>
        <v>0</v>
      </c>
      <c r="AB10" s="35" t="str">
        <f t="shared" si="4"/>
        <v/>
      </c>
      <c r="AC10" s="19">
        <f t="shared" si="5"/>
        <v>0</v>
      </c>
      <c r="AD10" s="35" t="str">
        <f t="shared" si="0"/>
        <v/>
      </c>
      <c r="AE10" s="35"/>
      <c r="AF10" s="35"/>
      <c r="AG10" s="13"/>
      <c r="AH10" s="34" t="str">
        <f t="shared" si="1"/>
        <v>A3</v>
      </c>
      <c r="AI10" s="46"/>
      <c r="AJ10" s="44"/>
      <c r="AK10" s="41"/>
      <c r="AL10" s="41"/>
      <c r="AM10" s="41"/>
      <c r="AN10" s="41">
        <f t="shared" si="6"/>
        <v>0</v>
      </c>
      <c r="AO10" s="41">
        <f t="shared" si="7"/>
        <v>0</v>
      </c>
      <c r="AP10" s="50"/>
      <c r="AQ10" s="50"/>
      <c r="AR10" s="44"/>
      <c r="AS10" s="44">
        <f t="shared" si="8"/>
        <v>0</v>
      </c>
      <c r="AT10" s="44"/>
      <c r="AU10" s="55"/>
      <c r="AV10" s="44">
        <f t="shared" si="9"/>
        <v>0</v>
      </c>
      <c r="AW10" s="44">
        <f t="shared" si="10"/>
        <v>0</v>
      </c>
      <c r="AX10" s="44">
        <f t="shared" si="11"/>
        <v>0</v>
      </c>
      <c r="AY10" s="44">
        <f t="shared" si="12"/>
        <v>0</v>
      </c>
      <c r="AZ10" s="59"/>
      <c r="BA10" s="70">
        <f>[2]基本信息输入表!$M$7</f>
        <v>44926</v>
      </c>
      <c r="BB10" s="59"/>
      <c r="BC10" s="59" t="str">
        <f t="shared" si="13"/>
        <v/>
      </c>
      <c r="BD10" s="59" t="str">
        <f t="shared" si="14"/>
        <v/>
      </c>
      <c r="BE10" s="71" t="str">
        <f t="shared" si="15"/>
        <v/>
      </c>
      <c r="BF10" s="71"/>
      <c r="BG10" s="71" t="str">
        <f t="shared" si="16"/>
        <v/>
      </c>
      <c r="BH10" s="73" t="str">
        <f t="shared" si="17"/>
        <v/>
      </c>
      <c r="BI10" s="119"/>
      <c r="BJ10" s="119" t="str">
        <f t="shared" si="18"/>
        <v/>
      </c>
      <c r="BK10" s="120"/>
    </row>
    <row r="11" spans="1:63" s="3" customFormat="1" ht="15" customHeight="1" x14ac:dyDescent="0.45">
      <c r="A11" s="12" t="str">
        <f t="shared" si="2"/>
        <v/>
      </c>
      <c r="B11" s="96"/>
      <c r="C11" s="13"/>
      <c r="D11" s="13"/>
      <c r="E11" s="12"/>
      <c r="F11" s="15"/>
      <c r="G11" s="97"/>
      <c r="H11" s="98"/>
      <c r="I11" s="98"/>
      <c r="J11" s="98"/>
      <c r="K11" s="98"/>
      <c r="L11" s="98"/>
      <c r="M11" s="98"/>
      <c r="N11" s="98"/>
      <c r="O11" s="98"/>
      <c r="P11" s="98"/>
      <c r="Q11" s="98"/>
      <c r="R11" s="98"/>
      <c r="S11" s="98"/>
      <c r="T11" s="98"/>
      <c r="U11" s="98"/>
      <c r="V11" s="14"/>
      <c r="W11" s="14"/>
      <c r="X11" s="19"/>
      <c r="Y11" s="19"/>
      <c r="Z11" s="19"/>
      <c r="AA11" s="35">
        <f t="shared" si="3"/>
        <v>0</v>
      </c>
      <c r="AB11" s="35" t="str">
        <f t="shared" si="4"/>
        <v/>
      </c>
      <c r="AC11" s="19">
        <f t="shared" si="5"/>
        <v>0</v>
      </c>
      <c r="AD11" s="35" t="str">
        <f t="shared" si="0"/>
        <v/>
      </c>
      <c r="AE11" s="35"/>
      <c r="AF11" s="35"/>
      <c r="AG11" s="13"/>
      <c r="AH11" s="34" t="str">
        <f t="shared" si="1"/>
        <v>A4</v>
      </c>
      <c r="AI11" s="46"/>
      <c r="AJ11" s="44"/>
      <c r="AK11" s="41"/>
      <c r="AL11" s="41"/>
      <c r="AM11" s="41"/>
      <c r="AN11" s="41">
        <f t="shared" si="6"/>
        <v>0</v>
      </c>
      <c r="AO11" s="41">
        <f t="shared" si="7"/>
        <v>0</v>
      </c>
      <c r="AP11" s="50"/>
      <c r="AQ11" s="50"/>
      <c r="AR11" s="44"/>
      <c r="AS11" s="44">
        <f t="shared" si="8"/>
        <v>0</v>
      </c>
      <c r="AT11" s="44"/>
      <c r="AU11" s="55"/>
      <c r="AV11" s="44">
        <f t="shared" si="9"/>
        <v>0</v>
      </c>
      <c r="AW11" s="44">
        <f t="shared" si="10"/>
        <v>0</v>
      </c>
      <c r="AX11" s="44">
        <f t="shared" si="11"/>
        <v>0</v>
      </c>
      <c r="AY11" s="44">
        <f t="shared" si="12"/>
        <v>0</v>
      </c>
      <c r="AZ11" s="59"/>
      <c r="BA11" s="70">
        <f>[2]基本信息输入表!$M$7</f>
        <v>44926</v>
      </c>
      <c r="BB11" s="59"/>
      <c r="BC11" s="59" t="str">
        <f t="shared" si="13"/>
        <v/>
      </c>
      <c r="BD11" s="59" t="str">
        <f t="shared" si="14"/>
        <v/>
      </c>
      <c r="BE11" s="71" t="str">
        <f t="shared" si="15"/>
        <v/>
      </c>
      <c r="BF11" s="71"/>
      <c r="BG11" s="71" t="str">
        <f t="shared" si="16"/>
        <v/>
      </c>
      <c r="BH11" s="73" t="str">
        <f t="shared" si="17"/>
        <v/>
      </c>
      <c r="BI11" s="119"/>
      <c r="BJ11" s="119" t="str">
        <f t="shared" si="18"/>
        <v/>
      </c>
      <c r="BK11" s="120"/>
    </row>
    <row r="12" spans="1:63" s="3" customFormat="1" ht="15" customHeight="1" x14ac:dyDescent="0.45">
      <c r="A12" s="12" t="str">
        <f t="shared" si="2"/>
        <v/>
      </c>
      <c r="B12" s="96"/>
      <c r="C12" s="13"/>
      <c r="D12" s="13"/>
      <c r="E12" s="12"/>
      <c r="F12" s="15"/>
      <c r="G12" s="97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  <c r="S12" s="98"/>
      <c r="T12" s="98"/>
      <c r="U12" s="98"/>
      <c r="V12" s="14"/>
      <c r="W12" s="14"/>
      <c r="X12" s="19"/>
      <c r="Y12" s="19"/>
      <c r="Z12" s="19"/>
      <c r="AA12" s="35">
        <f t="shared" si="3"/>
        <v>0</v>
      </c>
      <c r="AB12" s="35" t="str">
        <f t="shared" si="4"/>
        <v/>
      </c>
      <c r="AC12" s="19">
        <f t="shared" si="5"/>
        <v>0</v>
      </c>
      <c r="AD12" s="35" t="str">
        <f t="shared" si="0"/>
        <v/>
      </c>
      <c r="AE12" s="35"/>
      <c r="AF12" s="35"/>
      <c r="AG12" s="13"/>
      <c r="AH12" s="34" t="str">
        <f t="shared" si="1"/>
        <v>A5</v>
      </c>
      <c r="AI12" s="46"/>
      <c r="AJ12" s="44"/>
      <c r="AK12" s="41"/>
      <c r="AL12" s="41"/>
      <c r="AM12" s="41"/>
      <c r="AN12" s="41">
        <f t="shared" si="6"/>
        <v>0</v>
      </c>
      <c r="AO12" s="41">
        <f t="shared" si="7"/>
        <v>0</v>
      </c>
      <c r="AP12" s="50"/>
      <c r="AQ12" s="50"/>
      <c r="AR12" s="44"/>
      <c r="AS12" s="44">
        <f t="shared" si="8"/>
        <v>0</v>
      </c>
      <c r="AT12" s="44"/>
      <c r="AU12" s="55"/>
      <c r="AV12" s="44">
        <f t="shared" si="9"/>
        <v>0</v>
      </c>
      <c r="AW12" s="44">
        <f t="shared" si="10"/>
        <v>0</v>
      </c>
      <c r="AX12" s="44">
        <f t="shared" si="11"/>
        <v>0</v>
      </c>
      <c r="AY12" s="44">
        <f t="shared" si="12"/>
        <v>0</v>
      </c>
      <c r="AZ12" s="59"/>
      <c r="BA12" s="70">
        <f>[2]基本信息输入表!$M$7</f>
        <v>44926</v>
      </c>
      <c r="BB12" s="59"/>
      <c r="BC12" s="59" t="str">
        <f t="shared" si="13"/>
        <v/>
      </c>
      <c r="BD12" s="59" t="str">
        <f t="shared" si="14"/>
        <v/>
      </c>
      <c r="BE12" s="71" t="str">
        <f t="shared" si="15"/>
        <v/>
      </c>
      <c r="BF12" s="71"/>
      <c r="BG12" s="71" t="str">
        <f t="shared" si="16"/>
        <v/>
      </c>
      <c r="BH12" s="73" t="str">
        <f t="shared" si="17"/>
        <v/>
      </c>
      <c r="BI12" s="119"/>
      <c r="BJ12" s="119" t="str">
        <f t="shared" si="18"/>
        <v/>
      </c>
      <c r="BK12" s="120"/>
    </row>
    <row r="13" spans="1:63" s="3" customFormat="1" ht="15" customHeight="1" x14ac:dyDescent="0.45">
      <c r="A13" s="12" t="str">
        <f t="shared" si="2"/>
        <v/>
      </c>
      <c r="B13" s="96"/>
      <c r="C13" s="13"/>
      <c r="D13" s="13"/>
      <c r="E13" s="12"/>
      <c r="F13" s="15"/>
      <c r="G13" s="97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14"/>
      <c r="W13" s="14"/>
      <c r="X13" s="19"/>
      <c r="Y13" s="19"/>
      <c r="Z13" s="19"/>
      <c r="AA13" s="35">
        <f t="shared" si="3"/>
        <v>0</v>
      </c>
      <c r="AB13" s="35" t="str">
        <f t="shared" si="4"/>
        <v/>
      </c>
      <c r="AC13" s="19">
        <f t="shared" si="5"/>
        <v>0</v>
      </c>
      <c r="AD13" s="35" t="str">
        <f t="shared" si="0"/>
        <v/>
      </c>
      <c r="AE13" s="35"/>
      <c r="AF13" s="35"/>
      <c r="AG13" s="13"/>
      <c r="AH13" s="34" t="str">
        <f t="shared" si="1"/>
        <v>A6</v>
      </c>
      <c r="AI13" s="46"/>
      <c r="AJ13" s="44"/>
      <c r="AK13" s="41"/>
      <c r="AL13" s="41"/>
      <c r="AM13" s="41"/>
      <c r="AN13" s="41">
        <f t="shared" si="6"/>
        <v>0</v>
      </c>
      <c r="AO13" s="41">
        <f t="shared" si="7"/>
        <v>0</v>
      </c>
      <c r="AP13" s="50"/>
      <c r="AQ13" s="50"/>
      <c r="AR13" s="44"/>
      <c r="AS13" s="44">
        <f t="shared" si="8"/>
        <v>0</v>
      </c>
      <c r="AT13" s="44"/>
      <c r="AU13" s="55"/>
      <c r="AV13" s="44">
        <f t="shared" si="9"/>
        <v>0</v>
      </c>
      <c r="AW13" s="44">
        <f t="shared" si="10"/>
        <v>0</v>
      </c>
      <c r="AX13" s="44">
        <f t="shared" si="11"/>
        <v>0</v>
      </c>
      <c r="AY13" s="44">
        <f t="shared" si="12"/>
        <v>0</v>
      </c>
      <c r="AZ13" s="59"/>
      <c r="BA13" s="70">
        <f>[2]基本信息输入表!$M$7</f>
        <v>44926</v>
      </c>
      <c r="BB13" s="59"/>
      <c r="BC13" s="59" t="str">
        <f t="shared" si="13"/>
        <v/>
      </c>
      <c r="BD13" s="59" t="str">
        <f t="shared" si="14"/>
        <v/>
      </c>
      <c r="BE13" s="71" t="str">
        <f t="shared" si="15"/>
        <v/>
      </c>
      <c r="BF13" s="71"/>
      <c r="BG13" s="71" t="str">
        <f t="shared" si="16"/>
        <v/>
      </c>
      <c r="BH13" s="73" t="str">
        <f t="shared" si="17"/>
        <v/>
      </c>
      <c r="BI13" s="119"/>
      <c r="BJ13" s="119" t="str">
        <f t="shared" si="18"/>
        <v/>
      </c>
      <c r="BK13" s="120"/>
    </row>
    <row r="14" spans="1:63" s="3" customFormat="1" ht="15" customHeight="1" x14ac:dyDescent="0.45">
      <c r="A14" s="12" t="str">
        <f t="shared" si="2"/>
        <v/>
      </c>
      <c r="B14" s="96"/>
      <c r="C14" s="13"/>
      <c r="D14" s="13"/>
      <c r="E14" s="12"/>
      <c r="F14" s="15"/>
      <c r="G14" s="97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14"/>
      <c r="W14" s="14"/>
      <c r="X14" s="19"/>
      <c r="Y14" s="19"/>
      <c r="Z14" s="19"/>
      <c r="AA14" s="35">
        <f t="shared" si="3"/>
        <v>0</v>
      </c>
      <c r="AB14" s="35" t="str">
        <f t="shared" si="4"/>
        <v/>
      </c>
      <c r="AC14" s="19">
        <f t="shared" si="5"/>
        <v>0</v>
      </c>
      <c r="AD14" s="35" t="str">
        <f t="shared" si="0"/>
        <v/>
      </c>
      <c r="AE14" s="35"/>
      <c r="AF14" s="35"/>
      <c r="AG14" s="13"/>
      <c r="AH14" s="34" t="str">
        <f t="shared" si="1"/>
        <v>A7</v>
      </c>
      <c r="AI14" s="46"/>
      <c r="AJ14" s="44"/>
      <c r="AK14" s="41"/>
      <c r="AL14" s="41"/>
      <c r="AM14" s="41"/>
      <c r="AN14" s="41">
        <f t="shared" si="6"/>
        <v>0</v>
      </c>
      <c r="AO14" s="41">
        <f t="shared" si="7"/>
        <v>0</v>
      </c>
      <c r="AP14" s="50"/>
      <c r="AQ14" s="50"/>
      <c r="AR14" s="44"/>
      <c r="AS14" s="44">
        <f t="shared" si="8"/>
        <v>0</v>
      </c>
      <c r="AT14" s="44"/>
      <c r="AU14" s="55"/>
      <c r="AV14" s="44">
        <f t="shared" si="9"/>
        <v>0</v>
      </c>
      <c r="AW14" s="44">
        <f t="shared" si="10"/>
        <v>0</v>
      </c>
      <c r="AX14" s="44">
        <f t="shared" si="11"/>
        <v>0</v>
      </c>
      <c r="AY14" s="44">
        <f t="shared" si="12"/>
        <v>0</v>
      </c>
      <c r="AZ14" s="59"/>
      <c r="BA14" s="70">
        <f>[2]基本信息输入表!$M$7</f>
        <v>44926</v>
      </c>
      <c r="BB14" s="59"/>
      <c r="BC14" s="59" t="str">
        <f t="shared" si="13"/>
        <v/>
      </c>
      <c r="BD14" s="59" t="str">
        <f t="shared" si="14"/>
        <v/>
      </c>
      <c r="BE14" s="71" t="str">
        <f t="shared" si="15"/>
        <v/>
      </c>
      <c r="BF14" s="71"/>
      <c r="BG14" s="71" t="str">
        <f t="shared" si="16"/>
        <v/>
      </c>
      <c r="BH14" s="73" t="str">
        <f t="shared" si="17"/>
        <v/>
      </c>
      <c r="BI14" s="119"/>
      <c r="BJ14" s="119" t="str">
        <f t="shared" si="18"/>
        <v/>
      </c>
      <c r="BK14" s="120"/>
    </row>
    <row r="15" spans="1:63" s="3" customFormat="1" ht="15" customHeight="1" x14ac:dyDescent="0.45">
      <c r="A15" s="12" t="str">
        <f t="shared" si="2"/>
        <v/>
      </c>
      <c r="B15" s="96"/>
      <c r="C15" s="13"/>
      <c r="D15" s="13"/>
      <c r="E15" s="12"/>
      <c r="F15" s="15"/>
      <c r="G15" s="97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14"/>
      <c r="W15" s="14"/>
      <c r="X15" s="19"/>
      <c r="Y15" s="19"/>
      <c r="Z15" s="19"/>
      <c r="AA15" s="35">
        <f t="shared" si="3"/>
        <v>0</v>
      </c>
      <c r="AB15" s="35" t="str">
        <f t="shared" si="4"/>
        <v/>
      </c>
      <c r="AC15" s="19">
        <f t="shared" si="5"/>
        <v>0</v>
      </c>
      <c r="AD15" s="35" t="str">
        <f t="shared" si="0"/>
        <v/>
      </c>
      <c r="AE15" s="35"/>
      <c r="AF15" s="35"/>
      <c r="AG15" s="13"/>
      <c r="AH15" s="34" t="str">
        <f t="shared" si="1"/>
        <v>A8</v>
      </c>
      <c r="AI15" s="46"/>
      <c r="AJ15" s="44"/>
      <c r="AK15" s="41"/>
      <c r="AL15" s="41"/>
      <c r="AM15" s="41"/>
      <c r="AN15" s="41">
        <f t="shared" si="6"/>
        <v>0</v>
      </c>
      <c r="AO15" s="41">
        <f t="shared" si="7"/>
        <v>0</v>
      </c>
      <c r="AP15" s="50"/>
      <c r="AQ15" s="50"/>
      <c r="AR15" s="44"/>
      <c r="AS15" s="44">
        <f t="shared" si="8"/>
        <v>0</v>
      </c>
      <c r="AT15" s="44"/>
      <c r="AU15" s="55"/>
      <c r="AV15" s="44">
        <f t="shared" si="9"/>
        <v>0</v>
      </c>
      <c r="AW15" s="44">
        <f t="shared" si="10"/>
        <v>0</v>
      </c>
      <c r="AX15" s="44">
        <f t="shared" si="11"/>
        <v>0</v>
      </c>
      <c r="AY15" s="44">
        <f t="shared" si="12"/>
        <v>0</v>
      </c>
      <c r="AZ15" s="59"/>
      <c r="BA15" s="70">
        <f>[2]基本信息输入表!$M$7</f>
        <v>44926</v>
      </c>
      <c r="BB15" s="59"/>
      <c r="BC15" s="59" t="str">
        <f t="shared" si="13"/>
        <v/>
      </c>
      <c r="BD15" s="59" t="str">
        <f t="shared" si="14"/>
        <v/>
      </c>
      <c r="BE15" s="71" t="str">
        <f t="shared" si="15"/>
        <v/>
      </c>
      <c r="BF15" s="71"/>
      <c r="BG15" s="71" t="str">
        <f t="shared" si="16"/>
        <v/>
      </c>
      <c r="BH15" s="73" t="str">
        <f t="shared" si="17"/>
        <v/>
      </c>
      <c r="BI15" s="119"/>
      <c r="BJ15" s="119" t="str">
        <f t="shared" si="18"/>
        <v/>
      </c>
      <c r="BK15" s="120"/>
    </row>
    <row r="16" spans="1:63" s="3" customFormat="1" ht="15" customHeight="1" x14ac:dyDescent="0.45">
      <c r="A16" s="12" t="str">
        <f t="shared" si="2"/>
        <v/>
      </c>
      <c r="B16" s="96"/>
      <c r="C16" s="13"/>
      <c r="D16" s="13"/>
      <c r="E16" s="12"/>
      <c r="F16" s="15"/>
      <c r="G16" s="97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14"/>
      <c r="W16" s="14"/>
      <c r="X16" s="19"/>
      <c r="Y16" s="19"/>
      <c r="Z16" s="19"/>
      <c r="AA16" s="35">
        <f t="shared" si="3"/>
        <v>0</v>
      </c>
      <c r="AB16" s="35" t="str">
        <f t="shared" si="4"/>
        <v/>
      </c>
      <c r="AC16" s="19">
        <f t="shared" si="5"/>
        <v>0</v>
      </c>
      <c r="AD16" s="35" t="str">
        <f t="shared" si="0"/>
        <v/>
      </c>
      <c r="AE16" s="35"/>
      <c r="AF16" s="35"/>
      <c r="AG16" s="13"/>
      <c r="AH16" s="34" t="str">
        <f t="shared" si="1"/>
        <v>A9</v>
      </c>
      <c r="AI16" s="46"/>
      <c r="AJ16" s="44"/>
      <c r="AK16" s="41"/>
      <c r="AL16" s="41"/>
      <c r="AM16" s="41"/>
      <c r="AN16" s="41">
        <f t="shared" si="6"/>
        <v>0</v>
      </c>
      <c r="AO16" s="41">
        <f t="shared" si="7"/>
        <v>0</v>
      </c>
      <c r="AP16" s="50"/>
      <c r="AQ16" s="50"/>
      <c r="AR16" s="44"/>
      <c r="AS16" s="44">
        <f t="shared" si="8"/>
        <v>0</v>
      </c>
      <c r="AT16" s="44"/>
      <c r="AU16" s="55"/>
      <c r="AV16" s="44">
        <f t="shared" si="9"/>
        <v>0</v>
      </c>
      <c r="AW16" s="44">
        <f t="shared" si="10"/>
        <v>0</v>
      </c>
      <c r="AX16" s="44">
        <f t="shared" si="11"/>
        <v>0</v>
      </c>
      <c r="AY16" s="44">
        <f t="shared" si="12"/>
        <v>0</v>
      </c>
      <c r="AZ16" s="59"/>
      <c r="BA16" s="70">
        <f>[2]基本信息输入表!$M$7</f>
        <v>44926</v>
      </c>
      <c r="BB16" s="59"/>
      <c r="BC16" s="59" t="str">
        <f t="shared" si="13"/>
        <v/>
      </c>
      <c r="BD16" s="59" t="str">
        <f t="shared" si="14"/>
        <v/>
      </c>
      <c r="BE16" s="71" t="str">
        <f t="shared" si="15"/>
        <v/>
      </c>
      <c r="BF16" s="71"/>
      <c r="BG16" s="71" t="str">
        <f t="shared" si="16"/>
        <v/>
      </c>
      <c r="BH16" s="73" t="str">
        <f t="shared" si="17"/>
        <v/>
      </c>
      <c r="BI16" s="119"/>
      <c r="BJ16" s="119" t="str">
        <f t="shared" si="18"/>
        <v/>
      </c>
      <c r="BK16" s="120"/>
    </row>
    <row r="17" spans="1:63" s="3" customFormat="1" ht="15" customHeight="1" x14ac:dyDescent="0.45">
      <c r="A17" s="12" t="str">
        <f t="shared" si="2"/>
        <v/>
      </c>
      <c r="B17" s="96"/>
      <c r="C17" s="13"/>
      <c r="D17" s="13"/>
      <c r="E17" s="12"/>
      <c r="F17" s="15"/>
      <c r="G17" s="97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14"/>
      <c r="W17" s="14"/>
      <c r="X17" s="19"/>
      <c r="Y17" s="19"/>
      <c r="Z17" s="19"/>
      <c r="AA17" s="35">
        <f t="shared" si="3"/>
        <v>0</v>
      </c>
      <c r="AB17" s="35" t="str">
        <f t="shared" si="4"/>
        <v/>
      </c>
      <c r="AC17" s="19">
        <f t="shared" si="5"/>
        <v>0</v>
      </c>
      <c r="AD17" s="35" t="str">
        <f t="shared" si="0"/>
        <v/>
      </c>
      <c r="AE17" s="35"/>
      <c r="AF17" s="35"/>
      <c r="AG17" s="13"/>
      <c r="AH17" s="34" t="str">
        <f t="shared" si="1"/>
        <v>A10</v>
      </c>
      <c r="AI17" s="46"/>
      <c r="AJ17" s="44"/>
      <c r="AK17" s="41"/>
      <c r="AL17" s="41"/>
      <c r="AM17" s="41"/>
      <c r="AN17" s="41">
        <f t="shared" si="6"/>
        <v>0</v>
      </c>
      <c r="AO17" s="41">
        <f t="shared" si="7"/>
        <v>0</v>
      </c>
      <c r="AP17" s="50"/>
      <c r="AQ17" s="50"/>
      <c r="AR17" s="44"/>
      <c r="AS17" s="44">
        <f t="shared" si="8"/>
        <v>0</v>
      </c>
      <c r="AT17" s="44"/>
      <c r="AU17" s="55"/>
      <c r="AV17" s="44">
        <f t="shared" si="9"/>
        <v>0</v>
      </c>
      <c r="AW17" s="44">
        <f t="shared" si="10"/>
        <v>0</v>
      </c>
      <c r="AX17" s="44">
        <f t="shared" si="11"/>
        <v>0</v>
      </c>
      <c r="AY17" s="44">
        <f t="shared" si="12"/>
        <v>0</v>
      </c>
      <c r="AZ17" s="59"/>
      <c r="BA17" s="70">
        <f>[2]基本信息输入表!$M$7</f>
        <v>44926</v>
      </c>
      <c r="BB17" s="59"/>
      <c r="BC17" s="59" t="str">
        <f t="shared" si="13"/>
        <v/>
      </c>
      <c r="BD17" s="59" t="str">
        <f t="shared" si="14"/>
        <v/>
      </c>
      <c r="BE17" s="71" t="str">
        <f t="shared" si="15"/>
        <v/>
      </c>
      <c r="BF17" s="71"/>
      <c r="BG17" s="71" t="str">
        <f t="shared" si="16"/>
        <v/>
      </c>
      <c r="BH17" s="73" t="str">
        <f t="shared" si="17"/>
        <v/>
      </c>
      <c r="BI17" s="119"/>
      <c r="BJ17" s="119" t="str">
        <f t="shared" si="18"/>
        <v/>
      </c>
      <c r="BK17" s="120"/>
    </row>
    <row r="18" spans="1:63" s="3" customFormat="1" ht="15" customHeight="1" x14ac:dyDescent="0.45">
      <c r="A18" s="12" t="str">
        <f t="shared" si="2"/>
        <v/>
      </c>
      <c r="B18" s="96"/>
      <c r="C18" s="13"/>
      <c r="D18" s="13"/>
      <c r="E18" s="12"/>
      <c r="F18" s="15"/>
      <c r="G18" s="97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14"/>
      <c r="W18" s="14"/>
      <c r="X18" s="19"/>
      <c r="Y18" s="19"/>
      <c r="Z18" s="19"/>
      <c r="AA18" s="35">
        <f t="shared" si="3"/>
        <v>0</v>
      </c>
      <c r="AB18" s="35" t="str">
        <f t="shared" si="4"/>
        <v/>
      </c>
      <c r="AC18" s="19">
        <f t="shared" si="5"/>
        <v>0</v>
      </c>
      <c r="AD18" s="35" t="str">
        <f t="shared" si="0"/>
        <v/>
      </c>
      <c r="AE18" s="35"/>
      <c r="AF18" s="35"/>
      <c r="AG18" s="13"/>
      <c r="AH18" s="34" t="str">
        <f t="shared" si="1"/>
        <v>A11</v>
      </c>
      <c r="AI18" s="46"/>
      <c r="AJ18" s="44"/>
      <c r="AK18" s="41"/>
      <c r="AL18" s="41"/>
      <c r="AM18" s="41"/>
      <c r="AN18" s="41">
        <f t="shared" si="6"/>
        <v>0</v>
      </c>
      <c r="AO18" s="41">
        <f t="shared" si="7"/>
        <v>0</v>
      </c>
      <c r="AP18" s="50"/>
      <c r="AQ18" s="50"/>
      <c r="AR18" s="44"/>
      <c r="AS18" s="44">
        <f t="shared" si="8"/>
        <v>0</v>
      </c>
      <c r="AT18" s="44"/>
      <c r="AU18" s="55"/>
      <c r="AV18" s="44">
        <f t="shared" si="9"/>
        <v>0</v>
      </c>
      <c r="AW18" s="44">
        <f t="shared" si="10"/>
        <v>0</v>
      </c>
      <c r="AX18" s="44">
        <f t="shared" si="11"/>
        <v>0</v>
      </c>
      <c r="AY18" s="44">
        <f t="shared" si="12"/>
        <v>0</v>
      </c>
      <c r="AZ18" s="59"/>
      <c r="BA18" s="70">
        <f>[2]基本信息输入表!$M$7</f>
        <v>44926</v>
      </c>
      <c r="BB18" s="59"/>
      <c r="BC18" s="59" t="str">
        <f t="shared" si="13"/>
        <v/>
      </c>
      <c r="BD18" s="59" t="str">
        <f t="shared" si="14"/>
        <v/>
      </c>
      <c r="BE18" s="71" t="str">
        <f t="shared" si="15"/>
        <v/>
      </c>
      <c r="BF18" s="71"/>
      <c r="BG18" s="71" t="str">
        <f t="shared" si="16"/>
        <v/>
      </c>
      <c r="BH18" s="73" t="str">
        <f t="shared" si="17"/>
        <v/>
      </c>
      <c r="BI18" s="119"/>
      <c r="BJ18" s="119" t="str">
        <f t="shared" si="18"/>
        <v/>
      </c>
      <c r="BK18" s="120"/>
    </row>
    <row r="19" spans="1:63" s="3" customFormat="1" ht="15" customHeight="1" x14ac:dyDescent="0.45">
      <c r="A19" s="12" t="str">
        <f t="shared" si="2"/>
        <v/>
      </c>
      <c r="B19" s="96"/>
      <c r="C19" s="13"/>
      <c r="D19" s="13"/>
      <c r="E19" s="12"/>
      <c r="F19" s="15"/>
      <c r="G19" s="97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14"/>
      <c r="W19" s="14"/>
      <c r="X19" s="19"/>
      <c r="Y19" s="19"/>
      <c r="Z19" s="19"/>
      <c r="AA19" s="35">
        <f t="shared" si="3"/>
        <v>0</v>
      </c>
      <c r="AB19" s="35" t="str">
        <f t="shared" si="4"/>
        <v/>
      </c>
      <c r="AC19" s="19">
        <f t="shared" si="5"/>
        <v>0</v>
      </c>
      <c r="AD19" s="35" t="str">
        <f t="shared" si="0"/>
        <v/>
      </c>
      <c r="AE19" s="35"/>
      <c r="AF19" s="35"/>
      <c r="AG19" s="13"/>
      <c r="AH19" s="34" t="str">
        <f t="shared" si="1"/>
        <v>A12</v>
      </c>
      <c r="AI19" s="46"/>
      <c r="AJ19" s="44"/>
      <c r="AK19" s="41"/>
      <c r="AL19" s="41"/>
      <c r="AM19" s="41"/>
      <c r="AN19" s="41">
        <f t="shared" si="6"/>
        <v>0</v>
      </c>
      <c r="AO19" s="41">
        <f t="shared" si="7"/>
        <v>0</v>
      </c>
      <c r="AP19" s="50"/>
      <c r="AQ19" s="50"/>
      <c r="AR19" s="44"/>
      <c r="AS19" s="44">
        <f t="shared" si="8"/>
        <v>0</v>
      </c>
      <c r="AT19" s="44"/>
      <c r="AU19" s="55"/>
      <c r="AV19" s="44">
        <f t="shared" si="9"/>
        <v>0</v>
      </c>
      <c r="AW19" s="44">
        <f t="shared" si="10"/>
        <v>0</v>
      </c>
      <c r="AX19" s="44">
        <f t="shared" si="11"/>
        <v>0</v>
      </c>
      <c r="AY19" s="44">
        <f t="shared" si="12"/>
        <v>0</v>
      </c>
      <c r="AZ19" s="59"/>
      <c r="BA19" s="70">
        <f>[2]基本信息输入表!$M$7</f>
        <v>44926</v>
      </c>
      <c r="BB19" s="59"/>
      <c r="BC19" s="59" t="str">
        <f t="shared" si="13"/>
        <v/>
      </c>
      <c r="BD19" s="59" t="str">
        <f t="shared" si="14"/>
        <v/>
      </c>
      <c r="BE19" s="71" t="str">
        <f t="shared" si="15"/>
        <v/>
      </c>
      <c r="BF19" s="71"/>
      <c r="BG19" s="71" t="str">
        <f t="shared" si="16"/>
        <v/>
      </c>
      <c r="BH19" s="73" t="str">
        <f t="shared" si="17"/>
        <v/>
      </c>
      <c r="BI19" s="119"/>
      <c r="BJ19" s="119" t="str">
        <f t="shared" si="18"/>
        <v/>
      </c>
      <c r="BK19" s="120"/>
    </row>
    <row r="20" spans="1:63" s="3" customFormat="1" ht="15" customHeight="1" x14ac:dyDescent="0.45">
      <c r="A20" s="12" t="str">
        <f t="shared" si="2"/>
        <v/>
      </c>
      <c r="B20" s="96"/>
      <c r="C20" s="13"/>
      <c r="D20" s="13"/>
      <c r="E20" s="12"/>
      <c r="F20" s="15"/>
      <c r="G20" s="97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14"/>
      <c r="W20" s="14"/>
      <c r="X20" s="19"/>
      <c r="Y20" s="19"/>
      <c r="Z20" s="19"/>
      <c r="AA20" s="35">
        <f t="shared" si="3"/>
        <v>0</v>
      </c>
      <c r="AB20" s="35" t="str">
        <f t="shared" si="4"/>
        <v/>
      </c>
      <c r="AC20" s="19">
        <f t="shared" si="5"/>
        <v>0</v>
      </c>
      <c r="AD20" s="35" t="str">
        <f t="shared" si="0"/>
        <v/>
      </c>
      <c r="AE20" s="35"/>
      <c r="AF20" s="35"/>
      <c r="AG20" s="13"/>
      <c r="AH20" s="34" t="str">
        <f t="shared" si="1"/>
        <v>A13</v>
      </c>
      <c r="AI20" s="46"/>
      <c r="AJ20" s="44"/>
      <c r="AK20" s="41"/>
      <c r="AL20" s="41"/>
      <c r="AM20" s="41"/>
      <c r="AN20" s="41">
        <f t="shared" si="6"/>
        <v>0</v>
      </c>
      <c r="AO20" s="41">
        <f t="shared" si="7"/>
        <v>0</v>
      </c>
      <c r="AP20" s="50"/>
      <c r="AQ20" s="50"/>
      <c r="AR20" s="44"/>
      <c r="AS20" s="44">
        <f t="shared" si="8"/>
        <v>0</v>
      </c>
      <c r="AT20" s="44"/>
      <c r="AU20" s="55"/>
      <c r="AV20" s="44">
        <f t="shared" si="9"/>
        <v>0</v>
      </c>
      <c r="AW20" s="44">
        <f t="shared" si="10"/>
        <v>0</v>
      </c>
      <c r="AX20" s="44">
        <f t="shared" si="11"/>
        <v>0</v>
      </c>
      <c r="AY20" s="44">
        <f t="shared" si="12"/>
        <v>0</v>
      </c>
      <c r="AZ20" s="59"/>
      <c r="BA20" s="70">
        <f>[2]基本信息输入表!$M$7</f>
        <v>44926</v>
      </c>
      <c r="BB20" s="59"/>
      <c r="BC20" s="59" t="str">
        <f t="shared" si="13"/>
        <v/>
      </c>
      <c r="BD20" s="59" t="str">
        <f t="shared" si="14"/>
        <v/>
      </c>
      <c r="BE20" s="71" t="str">
        <f t="shared" si="15"/>
        <v/>
      </c>
      <c r="BF20" s="71"/>
      <c r="BG20" s="71" t="str">
        <f t="shared" si="16"/>
        <v/>
      </c>
      <c r="BH20" s="73" t="str">
        <f t="shared" si="17"/>
        <v/>
      </c>
      <c r="BI20" s="119"/>
      <c r="BJ20" s="119" t="str">
        <f t="shared" si="18"/>
        <v/>
      </c>
      <c r="BK20" s="120"/>
    </row>
    <row r="21" spans="1:63" s="3" customFormat="1" ht="15" customHeight="1" x14ac:dyDescent="0.45">
      <c r="A21" s="12" t="str">
        <f t="shared" si="2"/>
        <v/>
      </c>
      <c r="B21" s="96"/>
      <c r="C21" s="13"/>
      <c r="D21" s="13"/>
      <c r="E21" s="12"/>
      <c r="F21" s="15"/>
      <c r="G21" s="97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14"/>
      <c r="W21" s="14"/>
      <c r="X21" s="19"/>
      <c r="Y21" s="19"/>
      <c r="Z21" s="19"/>
      <c r="AA21" s="35">
        <f t="shared" si="3"/>
        <v>0</v>
      </c>
      <c r="AB21" s="35" t="str">
        <f t="shared" si="4"/>
        <v/>
      </c>
      <c r="AC21" s="19">
        <f t="shared" si="5"/>
        <v>0</v>
      </c>
      <c r="AD21" s="35" t="str">
        <f t="shared" si="0"/>
        <v/>
      </c>
      <c r="AE21" s="35"/>
      <c r="AF21" s="35"/>
      <c r="AG21" s="13"/>
      <c r="AH21" s="34" t="str">
        <f t="shared" si="1"/>
        <v>A14</v>
      </c>
      <c r="AI21" s="46"/>
      <c r="AJ21" s="44"/>
      <c r="AK21" s="41"/>
      <c r="AL21" s="41"/>
      <c r="AM21" s="41"/>
      <c r="AN21" s="41">
        <f t="shared" si="6"/>
        <v>0</v>
      </c>
      <c r="AO21" s="41">
        <f t="shared" si="7"/>
        <v>0</v>
      </c>
      <c r="AP21" s="50"/>
      <c r="AQ21" s="50"/>
      <c r="AR21" s="44"/>
      <c r="AS21" s="44">
        <f t="shared" si="8"/>
        <v>0</v>
      </c>
      <c r="AT21" s="44"/>
      <c r="AU21" s="55"/>
      <c r="AV21" s="44">
        <f t="shared" si="9"/>
        <v>0</v>
      </c>
      <c r="AW21" s="44">
        <f t="shared" si="10"/>
        <v>0</v>
      </c>
      <c r="AX21" s="44">
        <f t="shared" si="11"/>
        <v>0</v>
      </c>
      <c r="AY21" s="44">
        <f t="shared" si="12"/>
        <v>0</v>
      </c>
      <c r="AZ21" s="59"/>
      <c r="BA21" s="70">
        <f>[2]基本信息输入表!$M$7</f>
        <v>44926</v>
      </c>
      <c r="BB21" s="59"/>
      <c r="BC21" s="59" t="str">
        <f t="shared" si="13"/>
        <v/>
      </c>
      <c r="BD21" s="59" t="str">
        <f t="shared" si="14"/>
        <v/>
      </c>
      <c r="BE21" s="71" t="str">
        <f t="shared" si="15"/>
        <v/>
      </c>
      <c r="BF21" s="71"/>
      <c r="BG21" s="71" t="str">
        <f t="shared" si="16"/>
        <v/>
      </c>
      <c r="BH21" s="73" t="str">
        <f t="shared" si="17"/>
        <v/>
      </c>
      <c r="BI21" s="119"/>
      <c r="BJ21" s="119" t="str">
        <f t="shared" si="18"/>
        <v/>
      </c>
      <c r="BK21" s="120"/>
    </row>
    <row r="22" spans="1:63" s="3" customFormat="1" ht="15" customHeight="1" x14ac:dyDescent="0.45">
      <c r="A22" s="12" t="str">
        <f t="shared" si="2"/>
        <v/>
      </c>
      <c r="B22" s="96"/>
      <c r="C22" s="13"/>
      <c r="D22" s="13"/>
      <c r="E22" s="12"/>
      <c r="F22" s="15"/>
      <c r="G22" s="97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14"/>
      <c r="W22" s="14"/>
      <c r="X22" s="19"/>
      <c r="Y22" s="19"/>
      <c r="Z22" s="19"/>
      <c r="AA22" s="35">
        <f t="shared" si="3"/>
        <v>0</v>
      </c>
      <c r="AB22" s="35" t="str">
        <f t="shared" si="4"/>
        <v/>
      </c>
      <c r="AC22" s="19">
        <f t="shared" si="5"/>
        <v>0</v>
      </c>
      <c r="AD22" s="35" t="str">
        <f t="shared" si="0"/>
        <v/>
      </c>
      <c r="AE22" s="35"/>
      <c r="AF22" s="35"/>
      <c r="AG22" s="13"/>
      <c r="AH22" s="34" t="str">
        <f t="shared" si="1"/>
        <v>A15</v>
      </c>
      <c r="AI22" s="46"/>
      <c r="AJ22" s="44"/>
      <c r="AK22" s="41"/>
      <c r="AL22" s="41"/>
      <c r="AM22" s="41"/>
      <c r="AN22" s="41">
        <f t="shared" si="6"/>
        <v>0</v>
      </c>
      <c r="AO22" s="41">
        <f t="shared" si="7"/>
        <v>0</v>
      </c>
      <c r="AP22" s="50"/>
      <c r="AQ22" s="50"/>
      <c r="AR22" s="44"/>
      <c r="AS22" s="44">
        <f t="shared" si="8"/>
        <v>0</v>
      </c>
      <c r="AT22" s="44"/>
      <c r="AU22" s="55"/>
      <c r="AV22" s="44">
        <f t="shared" si="9"/>
        <v>0</v>
      </c>
      <c r="AW22" s="44">
        <f t="shared" si="10"/>
        <v>0</v>
      </c>
      <c r="AX22" s="44">
        <f t="shared" si="11"/>
        <v>0</v>
      </c>
      <c r="AY22" s="44">
        <f t="shared" si="12"/>
        <v>0</v>
      </c>
      <c r="AZ22" s="59"/>
      <c r="BA22" s="70">
        <f>[2]基本信息输入表!$M$7</f>
        <v>44926</v>
      </c>
      <c r="BB22" s="59"/>
      <c r="BC22" s="59" t="str">
        <f t="shared" si="13"/>
        <v/>
      </c>
      <c r="BD22" s="59" t="str">
        <f t="shared" si="14"/>
        <v/>
      </c>
      <c r="BE22" s="71" t="str">
        <f t="shared" si="15"/>
        <v/>
      </c>
      <c r="BF22" s="71"/>
      <c r="BG22" s="71" t="str">
        <f t="shared" si="16"/>
        <v/>
      </c>
      <c r="BH22" s="73" t="str">
        <f t="shared" si="17"/>
        <v/>
      </c>
      <c r="BI22" s="119"/>
      <c r="BJ22" s="119" t="str">
        <f t="shared" si="18"/>
        <v/>
      </c>
      <c r="BK22" s="120"/>
    </row>
    <row r="23" spans="1:63" s="3" customFormat="1" ht="15" customHeight="1" x14ac:dyDescent="0.45">
      <c r="A23" s="12" t="str">
        <f t="shared" si="2"/>
        <v/>
      </c>
      <c r="B23" s="96"/>
      <c r="C23" s="13"/>
      <c r="D23" s="13"/>
      <c r="E23" s="12"/>
      <c r="F23" s="15"/>
      <c r="G23" s="97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14"/>
      <c r="W23" s="14"/>
      <c r="X23" s="19"/>
      <c r="Y23" s="19"/>
      <c r="Z23" s="19"/>
      <c r="AA23" s="35">
        <f t="shared" si="3"/>
        <v>0</v>
      </c>
      <c r="AB23" s="35" t="str">
        <f t="shared" si="4"/>
        <v/>
      </c>
      <c r="AC23" s="19">
        <f t="shared" si="5"/>
        <v>0</v>
      </c>
      <c r="AD23" s="35" t="str">
        <f t="shared" si="0"/>
        <v/>
      </c>
      <c r="AE23" s="35"/>
      <c r="AF23" s="35"/>
      <c r="AG23" s="13"/>
      <c r="AH23" s="34" t="str">
        <f t="shared" si="1"/>
        <v>A16</v>
      </c>
      <c r="AI23" s="46" t="str">
        <f t="array" ref="AI23:AI28">""</f>
        <v/>
      </c>
      <c r="AJ23" s="44"/>
      <c r="AK23" s="41"/>
      <c r="AL23" s="41"/>
      <c r="AM23" s="41"/>
      <c r="AN23" s="41">
        <f t="shared" si="6"/>
        <v>0</v>
      </c>
      <c r="AO23" s="41">
        <f t="shared" si="7"/>
        <v>0</v>
      </c>
      <c r="AP23" s="50"/>
      <c r="AQ23" s="50"/>
      <c r="AR23" s="44"/>
      <c r="AS23" s="44">
        <f t="shared" si="8"/>
        <v>0</v>
      </c>
      <c r="AT23" s="44"/>
      <c r="AU23" s="55"/>
      <c r="AV23" s="44">
        <f t="shared" si="9"/>
        <v>0</v>
      </c>
      <c r="AW23" s="44">
        <f t="shared" si="10"/>
        <v>0</v>
      </c>
      <c r="AX23" s="44">
        <f t="shared" si="11"/>
        <v>0</v>
      </c>
      <c r="AY23" s="44">
        <f t="shared" si="12"/>
        <v>0</v>
      </c>
      <c r="AZ23" s="59"/>
      <c r="BA23" s="70">
        <f>[2]基本信息输入表!$M$7</f>
        <v>44926</v>
      </c>
      <c r="BB23" s="59"/>
      <c r="BC23" s="59" t="str">
        <f t="shared" si="13"/>
        <v/>
      </c>
      <c r="BD23" s="59" t="str">
        <f t="shared" si="14"/>
        <v/>
      </c>
      <c r="BE23" s="71" t="str">
        <f t="shared" si="15"/>
        <v/>
      </c>
      <c r="BF23" s="71"/>
      <c r="BG23" s="71" t="str">
        <f t="shared" si="16"/>
        <v/>
      </c>
      <c r="BH23" s="73" t="str">
        <f t="shared" si="17"/>
        <v/>
      </c>
      <c r="BI23" s="119"/>
      <c r="BJ23" s="119" t="str">
        <f t="shared" si="18"/>
        <v/>
      </c>
      <c r="BK23" s="120"/>
    </row>
    <row r="24" spans="1:63" s="4" customFormat="1" ht="15" customHeight="1" x14ac:dyDescent="0.4">
      <c r="A24" s="252" t="s">
        <v>108</v>
      </c>
      <c r="B24" s="253"/>
      <c r="C24" s="253"/>
      <c r="D24" s="75"/>
      <c r="E24" s="76"/>
      <c r="F24" s="76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28">
        <f t="shared" ref="V24:AA24" si="19">SUM(V8:V23)</f>
        <v>0</v>
      </c>
      <c r="W24" s="28">
        <f t="shared" si="19"/>
        <v>0</v>
      </c>
      <c r="X24" s="28">
        <f t="shared" si="19"/>
        <v>0</v>
      </c>
      <c r="Y24" s="28">
        <f t="shared" si="19"/>
        <v>0</v>
      </c>
      <c r="Z24" s="28">
        <f t="shared" si="19"/>
        <v>0</v>
      </c>
      <c r="AA24" s="28">
        <f t="shared" si="19"/>
        <v>0</v>
      </c>
      <c r="AB24" s="28"/>
      <c r="AC24" s="28">
        <f>SUM(AC8:AC23)</f>
        <v>0</v>
      </c>
      <c r="AD24" s="101" t="str">
        <f t="shared" si="0"/>
        <v/>
      </c>
      <c r="AE24" s="101"/>
      <c r="AF24" s="101"/>
      <c r="AG24" s="16"/>
      <c r="AI24" s="48" t="str">
        <v/>
      </c>
      <c r="AJ24" s="107"/>
      <c r="AK24" s="41"/>
      <c r="AL24" s="41"/>
      <c r="AM24" s="41"/>
      <c r="AN24" s="41"/>
      <c r="AO24" s="41"/>
      <c r="AP24" s="50"/>
      <c r="AQ24" s="50"/>
      <c r="AR24" s="44"/>
      <c r="AS24" s="44"/>
      <c r="AT24" s="44"/>
      <c r="AU24" s="55"/>
      <c r="AV24" s="44"/>
      <c r="AW24" s="44"/>
      <c r="AX24" s="44"/>
      <c r="AY24" s="44"/>
      <c r="AZ24" s="59"/>
      <c r="BA24" s="70"/>
      <c r="BB24" s="59"/>
      <c r="BC24" s="59"/>
      <c r="BD24" s="59"/>
      <c r="BE24" s="71"/>
      <c r="BF24" s="71"/>
      <c r="BG24" s="71"/>
      <c r="BH24" s="73"/>
      <c r="BI24" s="121"/>
      <c r="BJ24" s="119"/>
      <c r="BK24" s="122"/>
    </row>
    <row r="25" spans="1:63" s="5" customFormat="1" ht="15" customHeight="1" x14ac:dyDescent="0.4">
      <c r="A25" s="254" t="s">
        <v>109</v>
      </c>
      <c r="B25" s="255"/>
      <c r="C25" s="255"/>
      <c r="D25" s="77"/>
      <c r="E25" s="78"/>
      <c r="F25" s="78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9"/>
      <c r="W25" s="19">
        <v>0</v>
      </c>
      <c r="X25" s="29"/>
      <c r="Y25" s="29">
        <f>Z24</f>
        <v>0</v>
      </c>
      <c r="Z25" s="29"/>
      <c r="AA25" s="29"/>
      <c r="AB25" s="29"/>
      <c r="AC25" s="29"/>
      <c r="AD25" s="35"/>
      <c r="AE25" s="35"/>
      <c r="AF25" s="35"/>
      <c r="AG25" s="18"/>
      <c r="AI25" s="49" t="str">
        <v/>
      </c>
      <c r="AJ25" s="108"/>
      <c r="AK25" s="41"/>
      <c r="AL25" s="41"/>
      <c r="AM25" s="41"/>
      <c r="AN25" s="41"/>
      <c r="AO25" s="41"/>
      <c r="AP25" s="50"/>
      <c r="AQ25" s="50"/>
      <c r="AR25" s="44"/>
      <c r="AS25" s="44"/>
      <c r="AT25" s="44"/>
      <c r="AU25" s="55"/>
      <c r="AV25" s="44"/>
      <c r="AW25" s="44"/>
      <c r="AX25" s="44"/>
      <c r="AY25" s="44"/>
      <c r="AZ25" s="59"/>
      <c r="BA25" s="70"/>
      <c r="BB25" s="59"/>
      <c r="BC25" s="59"/>
      <c r="BD25" s="59"/>
      <c r="BE25" s="71"/>
      <c r="BF25" s="71"/>
      <c r="BG25" s="71"/>
      <c r="BH25" s="73"/>
      <c r="BI25" s="123"/>
      <c r="BJ25" s="123"/>
      <c r="BK25" s="124"/>
    </row>
    <row r="26" spans="1:63" s="4" customFormat="1" ht="15" customHeight="1" x14ac:dyDescent="0.4">
      <c r="A26" s="256" t="s">
        <v>110</v>
      </c>
      <c r="B26" s="257"/>
      <c r="C26" s="257"/>
      <c r="D26" s="79"/>
      <c r="E26" s="76"/>
      <c r="F26" s="76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30">
        <f>V24-V25</f>
        <v>0</v>
      </c>
      <c r="W26" s="30">
        <f>W24-W25</f>
        <v>0</v>
      </c>
      <c r="X26" s="30">
        <f>X24-X25</f>
        <v>0</v>
      </c>
      <c r="Y26" s="30">
        <f>Y24-Y25</f>
        <v>0</v>
      </c>
      <c r="Z26" s="30"/>
      <c r="AA26" s="30">
        <f>AA24</f>
        <v>0</v>
      </c>
      <c r="AB26" s="30"/>
      <c r="AC26" s="30">
        <f>AC24</f>
        <v>0</v>
      </c>
      <c r="AD26" s="101" t="str">
        <f>IF(Y26-Z26=0,"",(AC26-Y26+Z26)/(Y26-Z26)*100)</f>
        <v/>
      </c>
      <c r="AE26" s="20"/>
      <c r="AF26" s="20"/>
      <c r="AG26" s="20"/>
      <c r="AI26" s="48" t="str">
        <v/>
      </c>
      <c r="AJ26" s="107"/>
      <c r="AK26" s="41"/>
      <c r="AL26" s="41"/>
      <c r="AM26" s="41"/>
      <c r="AN26" s="41"/>
      <c r="AO26" s="41"/>
      <c r="AP26" s="50"/>
      <c r="AQ26" s="50"/>
      <c r="AR26" s="44"/>
      <c r="AS26" s="44"/>
      <c r="AT26" s="44"/>
      <c r="AU26" s="55"/>
      <c r="AV26" s="44"/>
      <c r="AW26" s="44"/>
      <c r="AX26" s="44"/>
      <c r="AY26" s="44"/>
      <c r="AZ26" s="59"/>
      <c r="BA26" s="70"/>
      <c r="BB26" s="59"/>
      <c r="BC26" s="59"/>
      <c r="BD26" s="59"/>
      <c r="BE26" s="71"/>
      <c r="BF26" s="71"/>
      <c r="BG26" s="71"/>
      <c r="BH26" s="73"/>
      <c r="BI26" s="121"/>
      <c r="BJ26" s="121"/>
      <c r="BK26" s="122"/>
    </row>
    <row r="27" spans="1:63" ht="15" customHeight="1" x14ac:dyDescent="0.45">
      <c r="A27" s="226" t="str">
        <f>[2]基本信息输入表!$K$6&amp;"填表人："&amp;[2]基本信息输入表!$M$66</f>
        <v>被评估单位（或产权持有单位）填表人：0</v>
      </c>
      <c r="B27" s="226"/>
      <c r="C27" s="226"/>
      <c r="D27" s="226"/>
      <c r="AD27" s="6" t="str">
        <f>"评估人员："&amp;[2]基本信息输入表!$Q$66</f>
        <v>评估人员：房地产</v>
      </c>
      <c r="AH27" s="6" t="s">
        <v>41</v>
      </c>
      <c r="AI27" s="7" t="str">
        <v/>
      </c>
      <c r="AR27" s="44"/>
      <c r="AS27" s="44"/>
      <c r="AT27" s="44"/>
      <c r="AU27" s="55"/>
      <c r="AV27" s="44"/>
      <c r="AW27" s="44"/>
      <c r="AX27" s="44"/>
      <c r="AY27" s="44"/>
      <c r="AZ27" s="59"/>
      <c r="BA27" s="70"/>
      <c r="BB27" s="59"/>
      <c r="BC27" s="59"/>
      <c r="BD27" s="59"/>
      <c r="BE27" s="71"/>
      <c r="BF27" s="71"/>
      <c r="BG27" s="71"/>
      <c r="BH27" s="73"/>
    </row>
    <row r="28" spans="1:63" ht="15.75" customHeight="1" x14ac:dyDescent="0.45">
      <c r="A28" s="227" t="str">
        <f>"填表日期："&amp;YEAR([2]基本信息输入表!$O$66)&amp;"年"&amp;MONTH([2]基本信息输入表!$O$66)&amp;"月"&amp;DAY([2]基本信息输入表!$O$66)&amp;"日"</f>
        <v>填表日期：2023年3月31日</v>
      </c>
      <c r="B28" s="227"/>
      <c r="C28" s="227"/>
      <c r="AI28" s="7" t="str">
        <v/>
      </c>
      <c r="AR28" s="44"/>
      <c r="AS28" s="44"/>
      <c r="AT28" s="44"/>
      <c r="AU28" s="55"/>
      <c r="AV28" s="44"/>
      <c r="AW28" s="44"/>
      <c r="AX28" s="44"/>
      <c r="AY28" s="44"/>
      <c r="AZ28" s="59"/>
      <c r="BA28" s="70"/>
      <c r="BB28" s="59"/>
      <c r="BC28" s="59"/>
      <c r="BD28" s="59"/>
      <c r="BE28" s="71"/>
      <c r="BF28" s="71"/>
      <c r="BG28" s="71"/>
      <c r="BH28" s="73"/>
    </row>
    <row r="29" spans="1:63" s="3" customFormat="1" ht="15.75" customHeight="1" x14ac:dyDescent="0.45">
      <c r="B29" s="102"/>
      <c r="AI29" s="46"/>
      <c r="AJ29" s="44"/>
      <c r="AK29" s="41"/>
      <c r="AL29" s="41"/>
      <c r="AM29" s="41"/>
      <c r="AN29" s="41"/>
      <c r="AO29" s="41"/>
      <c r="AP29" s="50"/>
      <c r="AQ29" s="50"/>
      <c r="AR29" s="44"/>
      <c r="AS29" s="44"/>
      <c r="AT29" s="44"/>
      <c r="AU29" s="55"/>
      <c r="AV29" s="44"/>
      <c r="AW29" s="44"/>
      <c r="AX29" s="44"/>
      <c r="AY29" s="44"/>
      <c r="AZ29" s="59"/>
      <c r="BA29" s="70"/>
      <c r="BB29" s="59"/>
      <c r="BC29" s="59"/>
      <c r="BD29" s="59"/>
      <c r="BE29" s="71"/>
      <c r="BF29" s="71"/>
      <c r="BG29" s="71"/>
      <c r="BH29" s="73"/>
      <c r="BI29" s="119"/>
      <c r="BJ29" s="119"/>
      <c r="BK29" s="120"/>
    </row>
    <row r="30" spans="1:63" s="3" customFormat="1" ht="15.75" customHeight="1" x14ac:dyDescent="0.45">
      <c r="B30" s="102"/>
      <c r="AI30" s="46"/>
      <c r="AJ30" s="44"/>
      <c r="AK30" s="41"/>
      <c r="AL30" s="41"/>
      <c r="AM30" s="41"/>
      <c r="AN30" s="41"/>
      <c r="AO30" s="41"/>
      <c r="AP30" s="50"/>
      <c r="AQ30" s="50"/>
      <c r="AR30" s="44"/>
      <c r="AS30" s="44"/>
      <c r="AT30" s="44"/>
      <c r="AU30" s="55"/>
      <c r="AV30" s="44"/>
      <c r="AW30" s="44"/>
      <c r="AX30" s="44"/>
      <c r="AY30" s="44"/>
      <c r="AZ30" s="59"/>
      <c r="BA30" s="70"/>
      <c r="BB30" s="59"/>
      <c r="BC30" s="59"/>
      <c r="BD30" s="59"/>
      <c r="BE30" s="71"/>
      <c r="BF30" s="71"/>
      <c r="BG30" s="71"/>
      <c r="BH30" s="73"/>
      <c r="BI30" s="119"/>
      <c r="BJ30" s="119"/>
      <c r="BK30" s="120"/>
    </row>
    <row r="31" spans="1:63" s="3" customFormat="1" ht="15.75" customHeight="1" x14ac:dyDescent="0.45">
      <c r="B31" s="102"/>
      <c r="AI31" s="46"/>
      <c r="AJ31" s="44"/>
      <c r="AK31" s="41"/>
      <c r="AL31" s="41"/>
      <c r="AM31" s="41"/>
      <c r="AN31" s="41"/>
      <c r="AO31" s="41"/>
      <c r="AP31" s="50"/>
      <c r="AQ31" s="50"/>
      <c r="AR31" s="44"/>
      <c r="AS31" s="44"/>
      <c r="AT31" s="44"/>
      <c r="AU31" s="55"/>
      <c r="AV31" s="44"/>
      <c r="AW31" s="44"/>
      <c r="AX31" s="44"/>
      <c r="AY31" s="44"/>
      <c r="AZ31" s="59"/>
      <c r="BA31" s="70"/>
      <c r="BB31" s="59"/>
      <c r="BC31" s="59"/>
      <c r="BD31" s="59"/>
      <c r="BE31" s="71"/>
      <c r="BF31" s="71"/>
      <c r="BG31" s="71"/>
      <c r="BH31" s="73"/>
      <c r="BI31" s="119"/>
      <c r="BJ31" s="119"/>
      <c r="BK31" s="120"/>
    </row>
    <row r="32" spans="1:63" s="3" customFormat="1" ht="15.75" customHeight="1" x14ac:dyDescent="0.45">
      <c r="B32" s="102"/>
      <c r="AI32" s="46"/>
      <c r="AJ32" s="44"/>
      <c r="AK32" s="41"/>
      <c r="AL32" s="41"/>
      <c r="AM32" s="41"/>
      <c r="AN32" s="41"/>
      <c r="AO32" s="41"/>
      <c r="AP32" s="50"/>
      <c r="AQ32" s="50"/>
      <c r="AR32" s="44"/>
      <c r="AS32" s="44"/>
      <c r="AT32" s="44"/>
      <c r="AU32" s="55"/>
      <c r="AV32" s="44"/>
      <c r="AW32" s="44"/>
      <c r="AX32" s="44"/>
      <c r="AY32" s="44"/>
      <c r="AZ32" s="59"/>
      <c r="BA32" s="70"/>
      <c r="BB32" s="59"/>
      <c r="BC32" s="59"/>
      <c r="BD32" s="59"/>
      <c r="BE32" s="71"/>
      <c r="BF32" s="71"/>
      <c r="BG32" s="71"/>
      <c r="BH32" s="73"/>
      <c r="BI32" s="119"/>
      <c r="BJ32" s="119"/>
      <c r="BK32" s="120"/>
    </row>
    <row r="33" spans="2:63" s="3" customFormat="1" ht="15.75" customHeight="1" x14ac:dyDescent="0.45">
      <c r="B33" s="102"/>
      <c r="AI33" s="46"/>
      <c r="AJ33" s="44"/>
      <c r="AK33" s="41"/>
      <c r="AL33" s="41"/>
      <c r="AM33" s="41"/>
      <c r="AN33" s="41"/>
      <c r="AO33" s="41"/>
      <c r="AP33" s="50"/>
      <c r="AQ33" s="50"/>
      <c r="AR33" s="44"/>
      <c r="AS33" s="44"/>
      <c r="AT33" s="44"/>
      <c r="AU33" s="55"/>
      <c r="AV33" s="44"/>
      <c r="AW33" s="44"/>
      <c r="AX33" s="44"/>
      <c r="AY33" s="44"/>
      <c r="AZ33" s="59"/>
      <c r="BA33" s="70"/>
      <c r="BB33" s="59"/>
      <c r="BC33" s="59"/>
      <c r="BD33" s="59"/>
      <c r="BE33" s="71"/>
      <c r="BF33" s="71"/>
      <c r="BG33" s="71"/>
      <c r="BH33" s="73"/>
      <c r="BI33" s="119"/>
      <c r="BJ33" s="119"/>
      <c r="BK33" s="120"/>
    </row>
    <row r="34" spans="2:63" s="3" customFormat="1" ht="15.75" customHeight="1" x14ac:dyDescent="0.45">
      <c r="B34" s="102"/>
      <c r="AI34" s="46"/>
      <c r="AJ34" s="44"/>
      <c r="AK34" s="41"/>
      <c r="AL34" s="41"/>
      <c r="AM34" s="41"/>
      <c r="AN34" s="41"/>
      <c r="AO34" s="41"/>
      <c r="AP34" s="50"/>
      <c r="AQ34" s="50"/>
      <c r="AR34" s="44"/>
      <c r="AS34" s="44"/>
      <c r="AT34" s="44"/>
      <c r="AU34" s="55"/>
      <c r="AV34" s="44"/>
      <c r="AW34" s="44"/>
      <c r="AX34" s="44"/>
      <c r="AY34" s="44"/>
      <c r="AZ34" s="59"/>
      <c r="BA34" s="70"/>
      <c r="BB34" s="59"/>
      <c r="BC34" s="59"/>
      <c r="BD34" s="59"/>
      <c r="BE34" s="71"/>
      <c r="BF34" s="71"/>
      <c r="BG34" s="71"/>
      <c r="BH34" s="73"/>
      <c r="BI34" s="119"/>
      <c r="BJ34" s="119"/>
      <c r="BK34" s="120"/>
    </row>
    <row r="35" spans="2:63" s="3" customFormat="1" ht="15.75" customHeight="1" x14ac:dyDescent="0.45">
      <c r="B35" s="102"/>
      <c r="AI35" s="46"/>
      <c r="AJ35" s="44"/>
      <c r="AK35" s="41"/>
      <c r="AL35" s="41"/>
      <c r="AM35" s="41"/>
      <c r="AN35" s="41"/>
      <c r="AO35" s="41"/>
      <c r="AP35" s="50"/>
      <c r="AQ35" s="50"/>
      <c r="AR35" s="44"/>
      <c r="AS35" s="44"/>
      <c r="AT35" s="44"/>
      <c r="AU35" s="55"/>
      <c r="AV35" s="44"/>
      <c r="AW35" s="44"/>
      <c r="AX35" s="44"/>
      <c r="AY35" s="44"/>
      <c r="AZ35" s="59"/>
      <c r="BA35" s="70"/>
      <c r="BB35" s="59"/>
      <c r="BC35" s="59"/>
      <c r="BD35" s="59"/>
      <c r="BE35" s="71"/>
      <c r="BF35" s="71"/>
      <c r="BG35" s="71"/>
      <c r="BH35" s="73"/>
      <c r="BI35" s="119"/>
      <c r="BJ35" s="119"/>
      <c r="BK35" s="120"/>
    </row>
    <row r="36" spans="2:63" s="3" customFormat="1" ht="15.75" customHeight="1" x14ac:dyDescent="0.45">
      <c r="B36" s="102"/>
      <c r="AI36" s="46"/>
      <c r="AJ36" s="44"/>
      <c r="AK36" s="41"/>
      <c r="AL36" s="41"/>
      <c r="AM36" s="41"/>
      <c r="AN36" s="41"/>
      <c r="AO36" s="41"/>
      <c r="AP36" s="50"/>
      <c r="AQ36" s="50"/>
      <c r="AR36" s="44"/>
      <c r="AS36" s="44"/>
      <c r="AT36" s="44"/>
      <c r="AU36" s="55"/>
      <c r="AV36" s="44"/>
      <c r="AW36" s="44"/>
      <c r="AX36" s="44"/>
      <c r="AY36" s="44"/>
      <c r="AZ36" s="59"/>
      <c r="BA36" s="70"/>
      <c r="BB36" s="59"/>
      <c r="BC36" s="59"/>
      <c r="BD36" s="59"/>
      <c r="BE36" s="71"/>
      <c r="BF36" s="71"/>
      <c r="BG36" s="71"/>
      <c r="BH36" s="73"/>
      <c r="BI36" s="119"/>
      <c r="BJ36" s="119"/>
      <c r="BK36" s="120"/>
    </row>
    <row r="37" spans="2:63" s="3" customFormat="1" ht="15.75" customHeight="1" x14ac:dyDescent="0.45">
      <c r="B37" s="102"/>
      <c r="AI37" s="46"/>
      <c r="AJ37" s="44"/>
      <c r="AK37" s="41"/>
      <c r="AL37" s="41"/>
      <c r="AM37" s="41"/>
      <c r="AN37" s="41"/>
      <c r="AO37" s="41"/>
      <c r="AP37" s="50"/>
      <c r="AQ37" s="50"/>
      <c r="AR37" s="44"/>
      <c r="AS37" s="44"/>
      <c r="AT37" s="44"/>
      <c r="AU37" s="55"/>
      <c r="AV37" s="44"/>
      <c r="AW37" s="44"/>
      <c r="AX37" s="44"/>
      <c r="AY37" s="44"/>
      <c r="AZ37" s="59"/>
      <c r="BA37" s="70"/>
      <c r="BB37" s="59"/>
      <c r="BC37" s="59"/>
      <c r="BD37" s="59"/>
      <c r="BE37" s="71"/>
      <c r="BF37" s="71"/>
      <c r="BG37" s="71"/>
      <c r="BH37" s="73"/>
      <c r="BI37" s="119"/>
      <c r="BJ37" s="119"/>
      <c r="BK37" s="120"/>
    </row>
    <row r="38" spans="2:63" s="3" customFormat="1" ht="15.75" customHeight="1" x14ac:dyDescent="0.45">
      <c r="B38" s="102"/>
      <c r="AI38" s="46"/>
      <c r="AJ38" s="44"/>
      <c r="AK38" s="41"/>
      <c r="AL38" s="41"/>
      <c r="AM38" s="41"/>
      <c r="AN38" s="41"/>
      <c r="AO38" s="41"/>
      <c r="AP38" s="50"/>
      <c r="AQ38" s="50"/>
      <c r="AR38" s="44"/>
      <c r="AS38" s="44"/>
      <c r="AT38" s="44"/>
      <c r="AU38" s="55"/>
      <c r="AV38" s="44"/>
      <c r="AW38" s="44"/>
      <c r="AX38" s="44"/>
      <c r="AY38" s="44"/>
      <c r="AZ38" s="59"/>
      <c r="BA38" s="70"/>
      <c r="BB38" s="59"/>
      <c r="BC38" s="59"/>
      <c r="BD38" s="59"/>
      <c r="BE38" s="71"/>
      <c r="BF38" s="71"/>
      <c r="BG38" s="71"/>
      <c r="BH38" s="73"/>
      <c r="BI38" s="119"/>
      <c r="BJ38" s="119"/>
      <c r="BK38" s="120"/>
    </row>
    <row r="39" spans="2:63" s="3" customFormat="1" ht="15.75" customHeight="1" x14ac:dyDescent="0.45">
      <c r="B39" s="102"/>
      <c r="AI39" s="46"/>
      <c r="AJ39" s="44"/>
      <c r="AK39" s="41"/>
      <c r="AL39" s="41"/>
      <c r="AM39" s="41"/>
      <c r="AN39" s="41"/>
      <c r="AO39" s="41"/>
      <c r="AP39" s="50"/>
      <c r="AQ39" s="50"/>
      <c r="AR39" s="44"/>
      <c r="AS39" s="44"/>
      <c r="AT39" s="44"/>
      <c r="AU39" s="55"/>
      <c r="AV39" s="44"/>
      <c r="AW39" s="44"/>
      <c r="AX39" s="44"/>
      <c r="AY39" s="44"/>
      <c r="AZ39" s="59"/>
      <c r="BA39" s="70"/>
      <c r="BB39" s="59"/>
      <c r="BC39" s="59"/>
      <c r="BD39" s="59"/>
      <c r="BE39" s="71"/>
      <c r="BF39" s="71"/>
      <c r="BG39" s="71"/>
      <c r="BH39" s="73"/>
      <c r="BI39" s="119"/>
      <c r="BJ39" s="119"/>
      <c r="BK39" s="120"/>
    </row>
    <row r="40" spans="2:63" s="3" customFormat="1" ht="15.75" customHeight="1" x14ac:dyDescent="0.45">
      <c r="B40" s="102"/>
      <c r="AI40" s="46"/>
      <c r="AJ40" s="44"/>
      <c r="AK40" s="41"/>
      <c r="AL40" s="41"/>
      <c r="AM40" s="41"/>
      <c r="AN40" s="41"/>
      <c r="AO40" s="41"/>
      <c r="AP40" s="50"/>
      <c r="AQ40" s="50"/>
      <c r="AR40" s="44"/>
      <c r="AS40" s="44"/>
      <c r="AT40" s="44"/>
      <c r="AU40" s="55"/>
      <c r="AV40" s="44"/>
      <c r="AW40" s="44"/>
      <c r="AX40" s="44"/>
      <c r="AY40" s="44"/>
      <c r="AZ40" s="59"/>
      <c r="BA40" s="70"/>
      <c r="BB40" s="59"/>
      <c r="BC40" s="59"/>
      <c r="BD40" s="59"/>
      <c r="BE40" s="71"/>
      <c r="BF40" s="71"/>
      <c r="BG40" s="71"/>
      <c r="BH40" s="73"/>
      <c r="BI40" s="119"/>
      <c r="BJ40" s="119"/>
      <c r="BK40" s="120"/>
    </row>
    <row r="41" spans="2:63" s="3" customFormat="1" ht="15.75" customHeight="1" x14ac:dyDescent="0.45">
      <c r="B41" s="102"/>
      <c r="AI41" s="46"/>
      <c r="AJ41" s="44"/>
      <c r="AK41" s="41"/>
      <c r="AL41" s="41"/>
      <c r="AM41" s="41"/>
      <c r="AN41" s="41"/>
      <c r="AO41" s="41"/>
      <c r="AP41" s="50"/>
      <c r="AQ41" s="50"/>
      <c r="AR41" s="44"/>
      <c r="AS41" s="44"/>
      <c r="AT41" s="44"/>
      <c r="AU41" s="55"/>
      <c r="AV41" s="44"/>
      <c r="AW41" s="44"/>
      <c r="AX41" s="44"/>
      <c r="AY41" s="44"/>
      <c r="AZ41" s="59"/>
      <c r="BA41" s="70"/>
      <c r="BB41" s="59"/>
      <c r="BC41" s="59"/>
      <c r="BD41" s="59"/>
      <c r="BE41" s="71"/>
      <c r="BF41" s="71"/>
      <c r="BG41" s="71"/>
      <c r="BH41" s="73"/>
      <c r="BI41" s="119"/>
      <c r="BJ41" s="119"/>
      <c r="BK41" s="120"/>
    </row>
    <row r="42" spans="2:63" s="3" customFormat="1" ht="15.75" customHeight="1" x14ac:dyDescent="0.45">
      <c r="B42" s="102"/>
      <c r="AI42" s="46"/>
      <c r="AJ42" s="44"/>
      <c r="AK42" s="41"/>
      <c r="AL42" s="41"/>
      <c r="AM42" s="41"/>
      <c r="AN42" s="41"/>
      <c r="AO42" s="41"/>
      <c r="AP42" s="50"/>
      <c r="AQ42" s="50"/>
      <c r="AR42" s="44"/>
      <c r="AS42" s="44"/>
      <c r="AT42" s="44"/>
      <c r="AU42" s="55"/>
      <c r="AV42" s="44"/>
      <c r="AW42" s="44"/>
      <c r="AX42" s="44"/>
      <c r="AY42" s="44"/>
      <c r="AZ42" s="59"/>
      <c r="BA42" s="70"/>
      <c r="BB42" s="59"/>
      <c r="BC42" s="59"/>
      <c r="BD42" s="59"/>
      <c r="BE42" s="71"/>
      <c r="BF42" s="71"/>
      <c r="BG42" s="71"/>
      <c r="BH42" s="73"/>
      <c r="BI42" s="119"/>
      <c r="BJ42" s="119"/>
      <c r="BK42" s="120"/>
    </row>
    <row r="43" spans="2:63" s="3" customFormat="1" ht="15.75" customHeight="1" x14ac:dyDescent="0.45">
      <c r="B43" s="102"/>
      <c r="AI43" s="46"/>
      <c r="AJ43" s="44"/>
      <c r="AK43" s="41"/>
      <c r="AL43" s="41"/>
      <c r="AM43" s="41"/>
      <c r="AN43" s="41"/>
      <c r="AO43" s="41"/>
      <c r="AP43" s="50"/>
      <c r="AQ43" s="50"/>
      <c r="AR43" s="44"/>
      <c r="AS43" s="44"/>
      <c r="AT43" s="44"/>
      <c r="AU43" s="55"/>
      <c r="AV43" s="44"/>
      <c r="AW43" s="44"/>
      <c r="AX43" s="44"/>
      <c r="AY43" s="44"/>
      <c r="AZ43" s="59"/>
      <c r="BA43" s="70"/>
      <c r="BB43" s="59"/>
      <c r="BC43" s="59"/>
      <c r="BD43" s="59"/>
      <c r="BE43" s="71"/>
      <c r="BF43" s="71"/>
      <c r="BG43" s="71"/>
      <c r="BH43" s="73"/>
      <c r="BI43" s="119"/>
      <c r="BJ43" s="119"/>
      <c r="BK43" s="120"/>
    </row>
    <row r="44" spans="2:63" s="3" customFormat="1" ht="15.75" customHeight="1" x14ac:dyDescent="0.45">
      <c r="B44" s="102"/>
      <c r="AI44" s="46"/>
      <c r="AJ44" s="44"/>
      <c r="AK44" s="41"/>
      <c r="AL44" s="41"/>
      <c r="AM44" s="41"/>
      <c r="AN44" s="41"/>
      <c r="AO44" s="41"/>
      <c r="AP44" s="50"/>
      <c r="AQ44" s="50"/>
      <c r="AR44" s="44"/>
      <c r="AS44" s="44"/>
      <c r="AT44" s="44"/>
      <c r="AU44" s="55"/>
      <c r="AV44" s="44"/>
      <c r="AW44" s="44"/>
      <c r="AX44" s="44"/>
      <c r="AY44" s="44"/>
      <c r="AZ44" s="59"/>
      <c r="BA44" s="70"/>
      <c r="BB44" s="59"/>
      <c r="BC44" s="59"/>
      <c r="BD44" s="59"/>
      <c r="BE44" s="71"/>
      <c r="BF44" s="71"/>
      <c r="BG44" s="71"/>
      <c r="BH44" s="73"/>
      <c r="BI44" s="119"/>
      <c r="BJ44" s="119"/>
      <c r="BK44" s="120"/>
    </row>
    <row r="45" spans="2:63" s="3" customFormat="1" ht="15.75" customHeight="1" x14ac:dyDescent="0.45">
      <c r="B45" s="102"/>
      <c r="AI45" s="46"/>
      <c r="AJ45" s="44"/>
      <c r="AK45" s="41"/>
      <c r="AL45" s="41"/>
      <c r="AM45" s="41"/>
      <c r="AN45" s="41"/>
      <c r="AO45" s="41"/>
      <c r="AP45" s="50"/>
      <c r="AQ45" s="50"/>
      <c r="AR45" s="44"/>
      <c r="AS45" s="44"/>
      <c r="AT45" s="44"/>
      <c r="AU45" s="55"/>
      <c r="AV45" s="44"/>
      <c r="AW45" s="44"/>
      <c r="AX45" s="44"/>
      <c r="AY45" s="44"/>
      <c r="AZ45" s="59"/>
      <c r="BA45" s="70"/>
      <c r="BB45" s="59"/>
      <c r="BC45" s="59"/>
      <c r="BD45" s="59"/>
      <c r="BE45" s="71"/>
      <c r="BF45" s="71"/>
      <c r="BG45" s="71"/>
      <c r="BH45" s="73"/>
      <c r="BI45" s="119"/>
      <c r="BJ45" s="119"/>
      <c r="BK45" s="120"/>
    </row>
    <row r="46" spans="2:63" s="3" customFormat="1" ht="15.75" customHeight="1" x14ac:dyDescent="0.45">
      <c r="B46" s="102"/>
      <c r="AI46" s="46"/>
      <c r="AJ46" s="44"/>
      <c r="AK46" s="41"/>
      <c r="AL46" s="41"/>
      <c r="AM46" s="41"/>
      <c r="AN46" s="41"/>
      <c r="AO46" s="41"/>
      <c r="AP46" s="50"/>
      <c r="AQ46" s="50"/>
      <c r="AR46" s="44"/>
      <c r="AS46" s="44"/>
      <c r="AT46" s="44"/>
      <c r="AU46" s="55"/>
      <c r="AV46" s="44"/>
      <c r="AW46" s="44"/>
      <c r="AX46" s="44"/>
      <c r="AY46" s="44"/>
      <c r="AZ46" s="59"/>
      <c r="BA46" s="70"/>
      <c r="BB46" s="59"/>
      <c r="BC46" s="59"/>
      <c r="BD46" s="59"/>
      <c r="BE46" s="71"/>
      <c r="BF46" s="71"/>
      <c r="BG46" s="71"/>
      <c r="BH46" s="73"/>
      <c r="BI46" s="119"/>
      <c r="BJ46" s="119"/>
      <c r="BK46" s="120"/>
    </row>
    <row r="47" spans="2:63" s="3" customFormat="1" ht="15.75" customHeight="1" x14ac:dyDescent="0.45">
      <c r="B47" s="102"/>
      <c r="AI47" s="46"/>
      <c r="AJ47" s="44"/>
      <c r="AK47" s="41"/>
      <c r="AL47" s="41"/>
      <c r="AM47" s="41"/>
      <c r="AN47" s="41"/>
      <c r="AO47" s="41"/>
      <c r="AP47" s="50"/>
      <c r="AQ47" s="50"/>
      <c r="AR47" s="44"/>
      <c r="AS47" s="44"/>
      <c r="AT47" s="44"/>
      <c r="AU47" s="55"/>
      <c r="AV47" s="44"/>
      <c r="AW47" s="44"/>
      <c r="AX47" s="44"/>
      <c r="AY47" s="44"/>
      <c r="AZ47" s="59"/>
      <c r="BA47" s="70"/>
      <c r="BB47" s="59"/>
      <c r="BC47" s="59"/>
      <c r="BD47" s="59"/>
      <c r="BE47" s="71"/>
      <c r="BF47" s="71"/>
      <c r="BG47" s="71"/>
      <c r="BH47" s="73"/>
      <c r="BI47" s="119"/>
      <c r="BJ47" s="119"/>
      <c r="BK47" s="120"/>
    </row>
    <row r="48" spans="2:63" s="3" customFormat="1" ht="15.75" customHeight="1" x14ac:dyDescent="0.45">
      <c r="B48" s="102"/>
      <c r="AI48" s="46"/>
      <c r="AJ48" s="44"/>
      <c r="AK48" s="41"/>
      <c r="AL48" s="41"/>
      <c r="AM48" s="41"/>
      <c r="AN48" s="41"/>
      <c r="AO48" s="41"/>
      <c r="AP48" s="50"/>
      <c r="AQ48" s="50"/>
      <c r="AR48" s="44"/>
      <c r="AS48" s="44"/>
      <c r="AT48" s="44"/>
      <c r="AU48" s="55"/>
      <c r="AV48" s="44"/>
      <c r="AW48" s="44"/>
      <c r="AX48" s="44"/>
      <c r="AY48" s="44"/>
      <c r="AZ48" s="59"/>
      <c r="BA48" s="70"/>
      <c r="BB48" s="59"/>
      <c r="BC48" s="59"/>
      <c r="BD48" s="59"/>
      <c r="BE48" s="71"/>
      <c r="BF48" s="71"/>
      <c r="BG48" s="71"/>
      <c r="BH48" s="73"/>
      <c r="BI48" s="119"/>
      <c r="BJ48" s="119"/>
      <c r="BK48" s="120"/>
    </row>
  </sheetData>
  <mergeCells count="37">
    <mergeCell ref="A2:AD2"/>
    <mergeCell ref="A3:AG3"/>
    <mergeCell ref="AD4:AG4"/>
    <mergeCell ref="V6:W6"/>
    <mergeCell ref="X6:Y6"/>
    <mergeCell ref="AA6:AC6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A24:C24"/>
    <mergeCell ref="A25:C25"/>
    <mergeCell ref="A26:C26"/>
    <mergeCell ref="A27:D27"/>
    <mergeCell ref="A28:C28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AG6:AG7"/>
    <mergeCell ref="U6:U7"/>
    <mergeCell ref="Z6:Z7"/>
    <mergeCell ref="AD6:AD7"/>
    <mergeCell ref="AE6:AE7"/>
    <mergeCell ref="AF6:AF7"/>
  </mergeCells>
  <phoneticPr fontId="39" type="noConversion"/>
  <dataValidations count="1">
    <dataValidation type="list" allowBlank="1" showInputMessage="1" showErrorMessage="1" sqref="AF8:AF23" xr:uid="{00000000-0002-0000-0100-000000000000}">
      <formula1>$AJ$3:$AL$3</formula1>
    </dataValidation>
  </dataValidations>
  <hyperlinks>
    <hyperlink ref="A1" location="'4-10固定资产汇总'!A1" display="返回" xr:uid="{00000000-0004-0000-0100-000000000000}"/>
    <hyperlink ref="B1" location="'2-分类汇总'!A1" display="返回分类汇总" xr:uid="{00000000-0004-0000-0100-000001000000}"/>
  </hyperlinks>
  <printOptions horizontalCentered="1"/>
  <pageMargins left="0.59055118110236204" right="0.59055118110236204" top="0.78740157480314998" bottom="0.59055118110236204" header="0.47244094488188998" footer="0.35433070866141703"/>
  <pageSetup paperSize="9" scale="46" orientation="landscape"/>
  <headerFooter scaleWithDoc="0">
    <oddFooter>&amp;C&amp;"Arial Narrow,常规"&amp;10 &amp;"宋体,常规"第&amp;"Arial Narrow,常规"&amp;P&amp;"宋体,常规"页，共&amp;"Arial Narrow,常规"&amp;N&amp;"宋体,常规"页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A879B-51A8-4C91-8884-4CB75082B49B}">
  <sheetPr>
    <tabColor rgb="FFFF0000"/>
  </sheetPr>
  <dimension ref="A1:J18"/>
  <sheetViews>
    <sheetView topLeftCell="A2" workbookViewId="0">
      <selection activeCell="G19" sqref="G19"/>
    </sheetView>
  </sheetViews>
  <sheetFormatPr defaultColWidth="9" defaultRowHeight="15.75" customHeight="1" x14ac:dyDescent="0.45"/>
  <cols>
    <col min="1" max="1" width="21.0625" style="134" customWidth="1"/>
    <col min="2" max="2" width="6.25" style="135" customWidth="1"/>
    <col min="3" max="3" width="22.75" style="134" customWidth="1"/>
    <col min="4" max="4" width="19.5625" style="134" hidden="1" customWidth="1"/>
    <col min="5" max="6" width="19.5625" style="134" customWidth="1"/>
    <col min="7" max="7" width="22.0625" style="134" customWidth="1"/>
    <col min="8" max="8" width="20.25" style="134" customWidth="1"/>
    <col min="9" max="9" width="17.75" style="134" customWidth="1"/>
    <col min="10" max="10" width="9" style="134"/>
    <col min="11" max="11" width="13.25" style="134" customWidth="1"/>
    <col min="12" max="16384" width="9" style="134"/>
  </cols>
  <sheetData>
    <row r="1" spans="1:10" ht="11.65" hidden="1" x14ac:dyDescent="0.45"/>
    <row r="2" spans="1:10" s="136" customFormat="1" ht="27" customHeight="1" x14ac:dyDescent="0.45">
      <c r="A2" s="261" t="s">
        <v>434</v>
      </c>
      <c r="B2" s="261"/>
      <c r="C2" s="261"/>
      <c r="D2" s="261"/>
      <c r="E2" s="261"/>
      <c r="F2" s="261"/>
      <c r="G2" s="261"/>
      <c r="H2" s="261"/>
      <c r="I2" s="261"/>
    </row>
    <row r="3" spans="1:10" ht="19.05" customHeight="1" x14ac:dyDescent="0.45">
      <c r="A3" s="137" t="s">
        <v>435</v>
      </c>
      <c r="B3" s="138"/>
      <c r="C3" s="139"/>
      <c r="D3" s="139"/>
      <c r="E3" s="139"/>
      <c r="F3" s="139"/>
      <c r="G3" s="139"/>
      <c r="H3" s="139"/>
      <c r="I3" s="139"/>
    </row>
    <row r="4" spans="1:10" ht="11.65" x14ac:dyDescent="0.45">
      <c r="A4" s="139"/>
      <c r="B4" s="138"/>
      <c r="C4" s="139"/>
      <c r="D4" s="139"/>
      <c r="E4" s="139"/>
      <c r="F4" s="139"/>
      <c r="G4" s="139"/>
      <c r="H4" s="139"/>
      <c r="I4" s="140" t="s">
        <v>436</v>
      </c>
    </row>
    <row r="5" spans="1:10" ht="19.5" customHeight="1" x14ac:dyDescent="0.45">
      <c r="A5" s="141" t="str">
        <f>评估结果分类汇总表!A4</f>
        <v>产权持有单位：国能新朔铁路有限责任公司、国能新朔准池铁路（山西）有限责任公司、国能新准铁路有限责任公司</v>
      </c>
      <c r="B5" s="141"/>
      <c r="C5" s="141"/>
      <c r="D5" s="141"/>
      <c r="E5" s="141"/>
      <c r="F5" s="141"/>
      <c r="G5" s="141"/>
      <c r="H5" s="142"/>
      <c r="I5" s="140" t="s">
        <v>437</v>
      </c>
    </row>
    <row r="6" spans="1:10" s="146" customFormat="1" ht="21" customHeight="1" x14ac:dyDescent="0.45">
      <c r="A6" s="262" t="s">
        <v>438</v>
      </c>
      <c r="B6" s="263"/>
      <c r="C6" s="143" t="s">
        <v>439</v>
      </c>
      <c r="D6" s="143" t="s">
        <v>440</v>
      </c>
      <c r="E6" s="144" t="s">
        <v>393</v>
      </c>
      <c r="F6" s="145" t="s">
        <v>441</v>
      </c>
      <c r="G6" s="145" t="s">
        <v>442</v>
      </c>
      <c r="H6" s="143" t="s">
        <v>443</v>
      </c>
      <c r="I6" s="143" t="s">
        <v>14</v>
      </c>
    </row>
    <row r="7" spans="1:10" s="146" customFormat="1" ht="21" customHeight="1" x14ac:dyDescent="0.45">
      <c r="A7" s="264"/>
      <c r="B7" s="265"/>
      <c r="C7" s="143" t="s">
        <v>444</v>
      </c>
      <c r="D7" s="143"/>
      <c r="E7" s="143" t="s">
        <v>445</v>
      </c>
      <c r="F7" s="147" t="s">
        <v>446</v>
      </c>
      <c r="G7" s="147" t="s">
        <v>447</v>
      </c>
      <c r="H7" s="143" t="s">
        <v>448</v>
      </c>
      <c r="I7" s="143" t="s">
        <v>449</v>
      </c>
    </row>
    <row r="8" spans="1:10" ht="18" customHeight="1" x14ac:dyDescent="0.45">
      <c r="A8" s="148" t="s">
        <v>450</v>
      </c>
      <c r="B8" s="149">
        <f>SUBTOTAL(103,$A$8:A8)</f>
        <v>1</v>
      </c>
      <c r="C8" s="150"/>
      <c r="D8" s="150">
        <f>IF(ISERROR([3]评估结果分类汇总表!E8),0,[3]评估结果分类汇总表!E8/10000)</f>
        <v>0</v>
      </c>
      <c r="E8" s="150">
        <f>E9</f>
        <v>997.41342099999929</v>
      </c>
      <c r="F8" s="150">
        <f t="shared" ref="F8:G8" si="0">F9</f>
        <v>129.66375799999992</v>
      </c>
      <c r="G8" s="150">
        <f t="shared" si="0"/>
        <v>1127.0771789999994</v>
      </c>
      <c r="H8" s="150"/>
      <c r="I8" s="150"/>
    </row>
    <row r="9" spans="1:10" ht="18" customHeight="1" x14ac:dyDescent="0.45">
      <c r="A9" s="151" t="s">
        <v>451</v>
      </c>
      <c r="B9" s="149">
        <v>2</v>
      </c>
      <c r="C9" s="150"/>
      <c r="D9" s="150"/>
      <c r="E9" s="150">
        <f>评估结果分类汇总表!D8/10000</f>
        <v>997.41342099999929</v>
      </c>
      <c r="F9" s="150">
        <f>评估结果分类汇总表!E8/10000</f>
        <v>129.66375799999992</v>
      </c>
      <c r="G9" s="150">
        <f>评估结果分类汇总表!F8/10000</f>
        <v>1127.0771789999994</v>
      </c>
      <c r="H9" s="150"/>
      <c r="I9" s="150"/>
    </row>
    <row r="10" spans="1:10" s="155" customFormat="1" ht="18" customHeight="1" x14ac:dyDescent="0.45">
      <c r="A10" s="152" t="s">
        <v>452</v>
      </c>
      <c r="B10" s="153">
        <f>SUBTOTAL(103,$A$8:A10)</f>
        <v>3</v>
      </c>
      <c r="C10" s="150"/>
      <c r="D10" s="150" t="e">
        <f>ROUND(#REF!,2)+ROUND(D8,2)</f>
        <v>#REF!</v>
      </c>
      <c r="E10" s="154">
        <f>E8</f>
        <v>997.41342099999929</v>
      </c>
      <c r="F10" s="154">
        <f t="shared" ref="F10:G10" si="1">F8</f>
        <v>129.66375799999992</v>
      </c>
      <c r="G10" s="154">
        <f t="shared" si="1"/>
        <v>1127.0771789999994</v>
      </c>
      <c r="H10" s="150"/>
      <c r="I10" s="150"/>
    </row>
    <row r="11" spans="1:10" ht="13.5" customHeight="1" x14ac:dyDescent="0.45">
      <c r="A11" s="142" t="str">
        <f>"评估机构："&amp;[3]说明!E13</f>
        <v>评估机构：北京中同华资产评估有限公司</v>
      </c>
      <c r="B11" s="156"/>
      <c r="C11" s="142"/>
      <c r="D11" s="142"/>
      <c r="E11" s="142"/>
      <c r="F11" s="142"/>
      <c r="G11" s="142"/>
      <c r="H11" s="142"/>
      <c r="I11" s="142"/>
    </row>
    <row r="12" spans="1:10" ht="11.65" x14ac:dyDescent="0.45"/>
    <row r="14" spans="1:10" ht="11.65" x14ac:dyDescent="0.45">
      <c r="A14" s="157"/>
      <c r="B14" s="158"/>
      <c r="C14" s="157"/>
      <c r="G14" s="159"/>
      <c r="H14" s="160"/>
      <c r="I14" s="157"/>
    </row>
    <row r="15" spans="1:10" x14ac:dyDescent="0.4">
      <c r="A15" s="161"/>
      <c r="B15" s="161"/>
      <c r="C15" s="161"/>
      <c r="D15" s="161"/>
      <c r="E15" s="161"/>
      <c r="F15" s="161"/>
      <c r="G15" s="161"/>
      <c r="I15" s="161"/>
      <c r="J15" s="161"/>
    </row>
    <row r="16" spans="1:10" ht="15.75" hidden="1" customHeight="1" x14ac:dyDescent="0.4">
      <c r="A16" s="162"/>
      <c r="B16" s="161"/>
      <c r="C16" s="163"/>
      <c r="D16" s="161"/>
      <c r="E16" s="161"/>
      <c r="F16" s="161"/>
      <c r="G16" s="163"/>
      <c r="H16" s="161"/>
      <c r="I16" s="164"/>
      <c r="J16" s="161" t="str">
        <f>IF(I16="无评估增减值","；","%；")</f>
        <v>%；</v>
      </c>
    </row>
    <row r="17" spans="1:10" ht="15.75" hidden="1" customHeight="1" x14ac:dyDescent="0.4">
      <c r="A17" s="162"/>
      <c r="B17" s="161"/>
      <c r="C17" s="163"/>
      <c r="D17" s="161"/>
      <c r="E17" s="161"/>
      <c r="F17" s="161"/>
      <c r="G17" s="163"/>
      <c r="H17" s="161"/>
      <c r="I17" s="164"/>
      <c r="J17" s="161" t="str">
        <f t="shared" ref="J17" si="2">IF(I17="无评估增减值","；","%；")</f>
        <v>%；</v>
      </c>
    </row>
    <row r="18" spans="1:10" ht="15.75" hidden="1" customHeight="1" x14ac:dyDescent="0.4">
      <c r="A18" s="162"/>
      <c r="B18" s="161"/>
      <c r="C18" s="163"/>
      <c r="D18" s="161"/>
      <c r="E18" s="161"/>
      <c r="F18" s="161"/>
      <c r="G18" s="163"/>
      <c r="H18" s="161"/>
      <c r="I18" s="164"/>
      <c r="J18" s="161" t="str">
        <f>IF(I18="无评估增减值","。","%。")</f>
        <v>%。</v>
      </c>
    </row>
  </sheetData>
  <mergeCells count="2">
    <mergeCell ref="A2:I2"/>
    <mergeCell ref="A6:B7"/>
  </mergeCells>
  <phoneticPr fontId="39" type="noConversion"/>
  <conditionalFormatting sqref="C8:C10">
    <cfRule type="expression" dxfId="3" priority="3" stopIfTrue="1">
      <formula>AND(C8=0,G8=0)</formula>
    </cfRule>
  </conditionalFormatting>
  <conditionalFormatting sqref="H9">
    <cfRule type="expression" dxfId="2" priority="2" stopIfTrue="1">
      <formula>AND(H9=0,#REF!=0)</formula>
    </cfRule>
  </conditionalFormatting>
  <conditionalFormatting sqref="I9">
    <cfRule type="expression" dxfId="1" priority="1" stopIfTrue="1">
      <formula>AND(I9=0,J9=0)</formula>
    </cfRule>
  </conditionalFormatting>
  <dataValidations count="1">
    <dataValidation type="list" allowBlank="1" showInputMessage="1" showErrorMessage="1" sqref="C14" xr:uid="{37318684-2A82-44F2-AAC8-82B03F0DEF9F}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22AEC-31BE-4403-BFDB-406A5DFFFA95}">
  <sheetPr>
    <tabColor rgb="FFFF0000"/>
  </sheetPr>
  <dimension ref="A1:L11"/>
  <sheetViews>
    <sheetView topLeftCell="A2" workbookViewId="0">
      <selection activeCell="D8" sqref="D8"/>
    </sheetView>
  </sheetViews>
  <sheetFormatPr defaultColWidth="9" defaultRowHeight="12.75" x14ac:dyDescent="0.35"/>
  <cols>
    <col min="1" max="1" width="4.75" style="165" customWidth="1"/>
    <col min="2" max="2" width="22.75" style="166" customWidth="1"/>
    <col min="3" max="6" width="18.75" style="167" customWidth="1"/>
    <col min="7" max="7" width="11.5625" style="167" customWidth="1"/>
    <col min="8" max="8" width="10.6875" style="167" customWidth="1"/>
    <col min="9" max="9" width="13" style="167" customWidth="1"/>
    <col min="10" max="10" width="12.75" style="167" customWidth="1"/>
    <col min="11" max="16384" width="9" style="167"/>
  </cols>
  <sheetData>
    <row r="1" spans="1:12" hidden="1" x14ac:dyDescent="0.35"/>
    <row r="2" spans="1:12" s="168" customFormat="1" ht="30.5" customHeight="1" x14ac:dyDescent="0.65">
      <c r="A2" s="261" t="s">
        <v>453</v>
      </c>
      <c r="B2" s="270"/>
      <c r="C2" s="270"/>
      <c r="D2" s="270"/>
      <c r="E2" s="270"/>
      <c r="F2" s="270"/>
      <c r="G2" s="270"/>
      <c r="H2" s="270"/>
    </row>
    <row r="3" spans="1:12" x14ac:dyDescent="0.35">
      <c r="A3" s="169" t="str">
        <f>评估结果汇总表!A3</f>
        <v>评估基准日：2025年2月30日</v>
      </c>
      <c r="B3" s="170"/>
      <c r="C3" s="139"/>
      <c r="D3" s="139"/>
      <c r="E3" s="139"/>
      <c r="F3" s="139"/>
      <c r="G3" s="139"/>
      <c r="H3" s="139"/>
    </row>
    <row r="4" spans="1:12" s="134" customFormat="1" ht="19.05" customHeight="1" x14ac:dyDescent="0.45">
      <c r="A4" s="171" t="str">
        <f>原材料!sheet64_14</f>
        <v>产权持有单位：国能新朔铁路有限责任公司、国能新朔准池铁路（山西）有限责任公司、国能新准铁路有限责任公司</v>
      </c>
      <c r="B4" s="171"/>
      <c r="C4" s="171"/>
      <c r="D4" s="172"/>
      <c r="E4" s="172"/>
      <c r="F4" s="142"/>
      <c r="G4" s="173"/>
      <c r="H4" s="174" t="s">
        <v>454</v>
      </c>
    </row>
    <row r="5" spans="1:12" s="146" customFormat="1" x14ac:dyDescent="0.45">
      <c r="A5" s="271" t="s">
        <v>49</v>
      </c>
      <c r="B5" s="271" t="s">
        <v>8</v>
      </c>
      <c r="C5" s="271" t="s">
        <v>10</v>
      </c>
      <c r="D5" s="273" t="s">
        <v>455</v>
      </c>
      <c r="E5" s="273" t="s">
        <v>441</v>
      </c>
      <c r="F5" s="275" t="s">
        <v>442</v>
      </c>
      <c r="G5" s="271" t="s">
        <v>443</v>
      </c>
      <c r="H5" s="271" t="s">
        <v>14</v>
      </c>
      <c r="I5" s="266"/>
      <c r="J5" s="268"/>
      <c r="K5" s="268"/>
      <c r="L5" s="268"/>
    </row>
    <row r="6" spans="1:12" s="146" customFormat="1" x14ac:dyDescent="0.45">
      <c r="A6" s="272"/>
      <c r="B6" s="272"/>
      <c r="C6" s="272"/>
      <c r="D6" s="274"/>
      <c r="E6" s="274"/>
      <c r="F6" s="272"/>
      <c r="G6" s="272"/>
      <c r="H6" s="272"/>
      <c r="I6" s="267"/>
      <c r="J6" s="269"/>
      <c r="K6" s="269"/>
      <c r="L6" s="269"/>
    </row>
    <row r="7" spans="1:12" s="178" customFormat="1" ht="18" customHeight="1" x14ac:dyDescent="0.35">
      <c r="A7" s="175">
        <f>SUBTOTAL(103,$B$7:B7)</f>
        <v>1</v>
      </c>
      <c r="B7" s="176" t="s">
        <v>456</v>
      </c>
      <c r="C7" s="177"/>
      <c r="D7" s="150">
        <f>D8</f>
        <v>9974134.2099999934</v>
      </c>
      <c r="E7" s="150">
        <f t="shared" ref="E7:F7" si="0">E8</f>
        <v>1296637.5799999991</v>
      </c>
      <c r="F7" s="150">
        <f t="shared" si="0"/>
        <v>11270771.789999994</v>
      </c>
      <c r="G7" s="177"/>
      <c r="H7" s="177" t="str">
        <f>IF(ISERROR(G7/C7),"",G7/ABS(C7)*100)</f>
        <v/>
      </c>
    </row>
    <row r="8" spans="1:12" ht="18" customHeight="1" x14ac:dyDescent="0.35">
      <c r="A8" s="175">
        <f>SUBTOTAL(103,$B$7:B8)</f>
        <v>2</v>
      </c>
      <c r="B8" s="176" t="s">
        <v>457</v>
      </c>
      <c r="C8" s="177"/>
      <c r="D8" s="150">
        <f>原材料!AH189</f>
        <v>9974134.2099999934</v>
      </c>
      <c r="E8" s="150">
        <f>原材料!AI189</f>
        <v>1296637.5799999991</v>
      </c>
      <c r="F8" s="150">
        <f>原材料!AJ189</f>
        <v>11270771.789999994</v>
      </c>
      <c r="G8" s="177"/>
      <c r="H8" s="177" t="str">
        <f>IF(ISERROR(G8/C8),"",G8/ABS(C8)*100)</f>
        <v/>
      </c>
    </row>
    <row r="9" spans="1:12" s="178" customFormat="1" ht="18" customHeight="1" x14ac:dyDescent="0.35">
      <c r="A9" s="179">
        <f>SUBTOTAL(103,$B$7:B9)</f>
        <v>3</v>
      </c>
      <c r="B9" s="180" t="s">
        <v>452</v>
      </c>
      <c r="C9" s="181"/>
      <c r="D9" s="154">
        <f>D7</f>
        <v>9974134.2099999934</v>
      </c>
      <c r="E9" s="154">
        <f t="shared" ref="E9:F9" si="1">E7</f>
        <v>1296637.5799999991</v>
      </c>
      <c r="F9" s="154">
        <f t="shared" si="1"/>
        <v>11270771.789999994</v>
      </c>
      <c r="G9" s="181"/>
      <c r="H9" s="181" t="str">
        <f>IF(ISERROR(G9/C9),"",G9/ABS(C9)*100)</f>
        <v/>
      </c>
    </row>
    <row r="10" spans="1:12" x14ac:dyDescent="0.35">
      <c r="A10" s="182"/>
      <c r="B10" s="183"/>
      <c r="C10" s="184"/>
      <c r="D10" s="184"/>
      <c r="E10" s="184"/>
      <c r="F10" s="184"/>
      <c r="G10" s="184"/>
      <c r="H10" s="184"/>
    </row>
    <row r="11" spans="1:12" x14ac:dyDescent="0.35">
      <c r="A11" s="184" t="str">
        <f>"评估机构："&amp;[3]说明!E13</f>
        <v>评估机构：北京中同华资产评估有限公司</v>
      </c>
      <c r="B11" s="185"/>
      <c r="C11" s="184"/>
      <c r="D11" s="184"/>
      <c r="E11" s="184"/>
      <c r="F11" s="184"/>
      <c r="G11" s="184"/>
      <c r="H11" s="184"/>
    </row>
  </sheetData>
  <mergeCells count="13">
    <mergeCell ref="I5:I6"/>
    <mergeCell ref="J5:J6"/>
    <mergeCell ref="K5:K6"/>
    <mergeCell ref="L5:L6"/>
    <mergeCell ref="A2:H2"/>
    <mergeCell ref="A5:A6"/>
    <mergeCell ref="B5:B6"/>
    <mergeCell ref="C5:C6"/>
    <mergeCell ref="D5:D6"/>
    <mergeCell ref="E5:E6"/>
    <mergeCell ref="F5:F6"/>
    <mergeCell ref="G5:G6"/>
    <mergeCell ref="H5:H6"/>
  </mergeCells>
  <phoneticPr fontId="39" type="noConversion"/>
  <conditionalFormatting sqref="C7:F9">
    <cfRule type="expression" dxfId="0" priority="1" stopIfTrue="1">
      <formula>AND(C7=0,F7=0)</formula>
    </cfRule>
  </conditionalFormatting>
  <hyperlinks>
    <hyperlink ref="B8" location="存货汇总表!A1" display="　　存货" xr:uid="{BE6FC8D9-37CA-4CD6-8992-CE7C7630DEFD}"/>
    <hyperlink ref="B7" location="流动资产汇总表!A1" display="一、流动资产合计" xr:uid="{7A38E525-DDB6-485F-95F1-ACC1F2519036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N211"/>
  <sheetViews>
    <sheetView showGridLines="0" tabSelected="1" zoomScaleNormal="100" workbookViewId="0">
      <pane ySplit="7" topLeftCell="A8" activePane="bottomLeft" state="frozen"/>
      <selection pane="bottomLeft" activeCell="L14" sqref="L14"/>
    </sheetView>
  </sheetViews>
  <sheetFormatPr defaultColWidth="9" defaultRowHeight="15.75" customHeight="1" outlineLevelCol="1" x14ac:dyDescent="0.45"/>
  <cols>
    <col min="1" max="1" width="4.1875" style="6" customWidth="1"/>
    <col min="2" max="2" width="8.1875" style="6" hidden="1" customWidth="1"/>
    <col min="3" max="3" width="30.0625" style="6" hidden="1" customWidth="1"/>
    <col min="4" max="4" width="26.3125" style="6" hidden="1" customWidth="1"/>
    <col min="5" max="5" width="34.1875" style="6" customWidth="1"/>
    <col min="6" max="6" width="31.5625" style="6" customWidth="1"/>
    <col min="7" max="7" width="30.1875" style="6" customWidth="1"/>
    <col min="8" max="8" width="28.8125" style="6" hidden="1" customWidth="1"/>
    <col min="9" max="9" width="4.9375" style="6" customWidth="1"/>
    <col min="10" max="10" width="7.9375" style="6" customWidth="1"/>
    <col min="11" max="11" width="11" style="6" customWidth="1"/>
    <col min="12" max="12" width="10.6875" style="6" customWidth="1"/>
    <col min="13" max="13" width="25.4375" style="6" customWidth="1"/>
    <col min="14" max="14" width="8.4375" style="6" customWidth="1"/>
    <col min="15" max="15" width="10.1875" style="6" customWidth="1" outlineLevel="1"/>
    <col min="16" max="19" width="11.75" style="6" customWidth="1" outlineLevel="1"/>
    <col min="20" max="20" width="8.6875" style="6" customWidth="1" outlineLevel="1"/>
    <col min="21" max="21" width="4.6875" style="6" customWidth="1" outlineLevel="1"/>
    <col min="22" max="22" width="6.3125" style="6" hidden="1" customWidth="1" outlineLevel="1"/>
    <col min="23" max="28" width="4.6875" style="6" hidden="1" customWidth="1" outlineLevel="1"/>
    <col min="29" max="29" width="8.6875" style="6" hidden="1" customWidth="1" outlineLevel="1"/>
    <col min="30" max="30" width="10.0625" style="6" hidden="1" customWidth="1" outlineLevel="1"/>
    <col min="31" max="31" width="11" style="6" hidden="1" customWidth="1"/>
    <col min="32" max="32" width="9.6875" style="6" hidden="1" customWidth="1"/>
    <col min="33" max="33" width="7.6875" style="6" hidden="1" customWidth="1"/>
    <col min="34" max="36" width="14.25" style="6" customWidth="1"/>
    <col min="37" max="38" width="6.1875" style="6" customWidth="1"/>
    <col min="39" max="39" width="16.1875" style="6" hidden="1" customWidth="1"/>
    <col min="40" max="40" width="5.6875" style="6" hidden="1" customWidth="1"/>
    <col min="41" max="16384" width="9" style="6"/>
  </cols>
  <sheetData>
    <row r="1" spans="1:40" ht="15.75" customHeight="1" x14ac:dyDescent="0.45">
      <c r="A1" s="8" t="s">
        <v>0</v>
      </c>
      <c r="B1" s="8" t="s">
        <v>1</v>
      </c>
      <c r="C1" s="8"/>
      <c r="D1" s="8"/>
      <c r="AM1" s="31" t="str">
        <f t="array" ref="AM1:AN1">"请勿删除或清空该列内容"</f>
        <v>请勿删除或清空该列内容</v>
      </c>
      <c r="AN1" s="31" t="str">
        <v>请勿删除或清空该列内容</v>
      </c>
    </row>
    <row r="2" spans="1:40" s="1" customFormat="1" ht="30" customHeight="1" x14ac:dyDescent="0.45">
      <c r="A2" s="289" t="s">
        <v>398</v>
      </c>
      <c r="B2" s="290"/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1"/>
      <c r="AI2" s="291"/>
      <c r="AJ2" s="291"/>
      <c r="AK2" s="291"/>
      <c r="AL2" s="291"/>
      <c r="AN2" s="1" t="str">
        <f t="array" ref="AN2:AN7">""</f>
        <v/>
      </c>
    </row>
    <row r="3" spans="1:40" ht="15.75" customHeight="1" x14ac:dyDescent="0.45">
      <c r="A3" s="292" t="s">
        <v>371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7"/>
      <c r="AI3" s="237"/>
      <c r="AJ3" s="237"/>
      <c r="AK3" s="237"/>
      <c r="AL3" s="237"/>
      <c r="AN3" s="6" t="str">
        <v/>
      </c>
    </row>
    <row r="4" spans="1:40" ht="14.25" customHeight="1" x14ac:dyDescent="0.45">
      <c r="A4" s="11"/>
      <c r="B4" s="11"/>
      <c r="C4" s="11"/>
      <c r="D4" s="11"/>
      <c r="E4" s="11"/>
      <c r="F4" s="11"/>
      <c r="G4" s="11"/>
      <c r="H4" s="11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239" t="s">
        <v>111</v>
      </c>
      <c r="AK4" s="237"/>
      <c r="AL4" s="237"/>
      <c r="AN4" s="6" t="str">
        <v/>
      </c>
    </row>
    <row r="5" spans="1:40" ht="15.75" customHeight="1" x14ac:dyDescent="0.35">
      <c r="A5" s="191" t="s">
        <v>431</v>
      </c>
      <c r="AI5" s="242" t="s">
        <v>6</v>
      </c>
      <c r="AJ5" s="241"/>
      <c r="AK5" s="241"/>
      <c r="AL5" s="241"/>
      <c r="AN5" s="6" t="str">
        <v/>
      </c>
    </row>
    <row r="6" spans="1:40" s="2" customFormat="1" ht="19.5" customHeight="1" x14ac:dyDescent="0.45">
      <c r="A6" s="243" t="s">
        <v>49</v>
      </c>
      <c r="B6" s="243" t="s">
        <v>112</v>
      </c>
      <c r="C6" s="288" t="s">
        <v>113</v>
      </c>
      <c r="D6" s="288" t="s">
        <v>114</v>
      </c>
      <c r="E6" s="246" t="s">
        <v>397</v>
      </c>
      <c r="F6" s="246" t="s">
        <v>116</v>
      </c>
      <c r="G6" s="243" t="s">
        <v>117</v>
      </c>
      <c r="H6" s="243" t="s">
        <v>118</v>
      </c>
      <c r="I6" s="243" t="s">
        <v>119</v>
      </c>
      <c r="J6" s="243" t="s">
        <v>120</v>
      </c>
      <c r="K6" s="243" t="s">
        <v>121</v>
      </c>
      <c r="L6" s="243" t="s">
        <v>122</v>
      </c>
      <c r="M6" s="243" t="s">
        <v>123</v>
      </c>
      <c r="N6" s="243" t="s">
        <v>68</v>
      </c>
      <c r="O6" s="278" t="s">
        <v>400</v>
      </c>
      <c r="P6" s="259" t="s">
        <v>399</v>
      </c>
      <c r="Q6" s="293"/>
      <c r="R6" s="293"/>
      <c r="S6" s="293"/>
      <c r="T6" s="294"/>
      <c r="U6" s="246" t="s">
        <v>124</v>
      </c>
      <c r="V6" s="246" t="s">
        <v>125</v>
      </c>
      <c r="W6" s="243" t="s">
        <v>126</v>
      </c>
      <c r="X6" s="243" t="s">
        <v>127</v>
      </c>
      <c r="Y6" s="243" t="s">
        <v>128</v>
      </c>
      <c r="Z6" s="243" t="s">
        <v>129</v>
      </c>
      <c r="AA6" s="243" t="s">
        <v>130</v>
      </c>
      <c r="AB6" s="243" t="s">
        <v>131</v>
      </c>
      <c r="AC6" s="231" t="s">
        <v>9</v>
      </c>
      <c r="AD6" s="232"/>
      <c r="AE6" s="259" t="s">
        <v>70</v>
      </c>
      <c r="AF6" s="232"/>
      <c r="AG6" s="243" t="s">
        <v>11</v>
      </c>
      <c r="AH6" s="276"/>
      <c r="AI6" s="276"/>
      <c r="AJ6" s="277"/>
      <c r="AK6" s="243" t="s">
        <v>14</v>
      </c>
      <c r="AL6" s="243" t="s">
        <v>74</v>
      </c>
      <c r="AM6" s="2" t="s">
        <v>132</v>
      </c>
      <c r="AN6" s="2" t="str">
        <v/>
      </c>
    </row>
    <row r="7" spans="1:40" s="3" customFormat="1" ht="27" customHeight="1" x14ac:dyDescent="0.45">
      <c r="A7" s="244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187" t="s">
        <v>133</v>
      </c>
      <c r="Q7" s="187" t="s">
        <v>134</v>
      </c>
      <c r="R7" s="187" t="s">
        <v>135</v>
      </c>
      <c r="S7" s="187" t="s">
        <v>136</v>
      </c>
      <c r="T7" s="192" t="s">
        <v>137</v>
      </c>
      <c r="U7" s="244"/>
      <c r="V7" s="244"/>
      <c r="W7" s="244"/>
      <c r="X7" s="244"/>
      <c r="Y7" s="244"/>
      <c r="Z7" s="244"/>
      <c r="AA7" s="244"/>
      <c r="AB7" s="244"/>
      <c r="AC7" s="22" t="s">
        <v>15</v>
      </c>
      <c r="AD7" s="27" t="s">
        <v>16</v>
      </c>
      <c r="AE7" s="22" t="s">
        <v>15</v>
      </c>
      <c r="AF7" s="27" t="s">
        <v>16</v>
      </c>
      <c r="AG7" s="244"/>
      <c r="AH7" s="193" t="s">
        <v>393</v>
      </c>
      <c r="AI7" s="193" t="s">
        <v>394</v>
      </c>
      <c r="AJ7" s="194" t="s">
        <v>395</v>
      </c>
      <c r="AK7" s="244"/>
      <c r="AL7" s="244"/>
      <c r="AM7" s="34"/>
      <c r="AN7" s="3" t="str">
        <v/>
      </c>
    </row>
    <row r="8" spans="1:40" s="3" customFormat="1" ht="15" customHeight="1" x14ac:dyDescent="0.45">
      <c r="A8" s="12">
        <f>IF(E8="","",ROW()-7)</f>
        <v>1</v>
      </c>
      <c r="B8" s="12"/>
      <c r="C8" s="195" t="s">
        <v>142</v>
      </c>
      <c r="D8" s="195" t="s">
        <v>138</v>
      </c>
      <c r="E8" s="196" t="s">
        <v>401</v>
      </c>
      <c r="F8" s="197" t="s">
        <v>372</v>
      </c>
      <c r="G8" s="198"/>
      <c r="H8" s="198"/>
      <c r="I8" s="197" t="s">
        <v>139</v>
      </c>
      <c r="J8" s="12">
        <v>5</v>
      </c>
      <c r="K8" s="15"/>
      <c r="L8" s="15"/>
      <c r="M8" s="197" t="s">
        <v>140</v>
      </c>
      <c r="N8" s="14"/>
      <c r="O8" s="12">
        <v>0</v>
      </c>
      <c r="P8" s="199"/>
      <c r="Q8" s="199"/>
      <c r="R8" s="199"/>
      <c r="S8" s="199"/>
      <c r="T8" s="199"/>
      <c r="U8" s="197" t="s">
        <v>141</v>
      </c>
      <c r="V8" s="197" t="s">
        <v>141</v>
      </c>
      <c r="W8" s="197" t="s">
        <v>141</v>
      </c>
      <c r="X8" s="197" t="s">
        <v>141</v>
      </c>
      <c r="Y8" s="197" t="s">
        <v>141</v>
      </c>
      <c r="Z8" s="197" t="s">
        <v>141</v>
      </c>
      <c r="AA8" s="197" t="s">
        <v>141</v>
      </c>
      <c r="AB8" s="197" t="s">
        <v>141</v>
      </c>
      <c r="AC8" s="14"/>
      <c r="AD8" s="14"/>
      <c r="AE8" s="29"/>
      <c r="AF8" s="29"/>
      <c r="AG8" s="29"/>
      <c r="AH8" s="35">
        <v>250</v>
      </c>
      <c r="AI8" s="35">
        <v>32.5</v>
      </c>
      <c r="AJ8" s="29">
        <v>282.5</v>
      </c>
      <c r="AK8" s="36"/>
      <c r="AL8" s="13"/>
      <c r="AM8" s="34" t="str">
        <f t="shared" ref="AM8:AM186" si="0">"A"&amp;ROW()-7</f>
        <v>A1</v>
      </c>
    </row>
    <row r="9" spans="1:40" s="3" customFormat="1" ht="15" customHeight="1" x14ac:dyDescent="0.45">
      <c r="A9" s="12">
        <f t="shared" ref="A9:A186" si="1">IF(E9="","",ROW()-7)</f>
        <v>2</v>
      </c>
      <c r="B9" s="12"/>
      <c r="C9" s="197" t="s">
        <v>142</v>
      </c>
      <c r="D9" s="195" t="s">
        <v>138</v>
      </c>
      <c r="E9" s="196" t="s">
        <v>403</v>
      </c>
      <c r="F9" s="197" t="s">
        <v>138</v>
      </c>
      <c r="G9" s="13"/>
      <c r="H9" s="200"/>
      <c r="I9" s="197" t="s">
        <v>143</v>
      </c>
      <c r="J9" s="12">
        <v>1</v>
      </c>
      <c r="K9" s="15"/>
      <c r="L9" s="15"/>
      <c r="M9" s="197" t="s">
        <v>140</v>
      </c>
      <c r="N9" s="14"/>
      <c r="O9" s="12">
        <v>50</v>
      </c>
      <c r="P9" s="199">
        <v>50</v>
      </c>
      <c r="Q9" s="199"/>
      <c r="R9" s="199"/>
      <c r="S9" s="199"/>
      <c r="T9" s="199"/>
      <c r="U9" s="197" t="s">
        <v>141</v>
      </c>
      <c r="V9" s="197" t="s">
        <v>141</v>
      </c>
      <c r="W9" s="197" t="s">
        <v>141</v>
      </c>
      <c r="X9" s="197" t="s">
        <v>141</v>
      </c>
      <c r="Y9" s="197" t="s">
        <v>141</v>
      </c>
      <c r="Z9" s="197" t="s">
        <v>141</v>
      </c>
      <c r="AA9" s="197" t="s">
        <v>141</v>
      </c>
      <c r="AB9" s="197" t="s">
        <v>141</v>
      </c>
      <c r="AC9" s="14"/>
      <c r="AD9" s="14"/>
      <c r="AE9" s="29"/>
      <c r="AF9" s="29"/>
      <c r="AG9" s="29"/>
      <c r="AH9" s="35">
        <v>74.5</v>
      </c>
      <c r="AI9" s="35">
        <v>9.69</v>
      </c>
      <c r="AJ9" s="29">
        <v>84.19</v>
      </c>
      <c r="AK9" s="36"/>
      <c r="AL9" s="13"/>
      <c r="AM9" s="34" t="str">
        <f t="shared" si="0"/>
        <v>A2</v>
      </c>
    </row>
    <row r="10" spans="1:40" s="3" customFormat="1" ht="15" customHeight="1" x14ac:dyDescent="0.45">
      <c r="A10" s="12">
        <f t="shared" si="1"/>
        <v>3</v>
      </c>
      <c r="B10" s="12"/>
      <c r="C10" s="197" t="s">
        <v>142</v>
      </c>
      <c r="D10" s="195" t="s">
        <v>372</v>
      </c>
      <c r="E10" s="196" t="s">
        <v>402</v>
      </c>
      <c r="F10" s="197" t="s">
        <v>372</v>
      </c>
      <c r="G10" s="13"/>
      <c r="H10" s="200"/>
      <c r="I10" s="197" t="s">
        <v>144</v>
      </c>
      <c r="J10" s="12">
        <v>1</v>
      </c>
      <c r="K10" s="15"/>
      <c r="L10" s="15"/>
      <c r="M10" s="197" t="s">
        <v>140</v>
      </c>
      <c r="N10" s="14"/>
      <c r="O10" s="12">
        <v>0.1</v>
      </c>
      <c r="P10" s="199">
        <v>0.1</v>
      </c>
      <c r="Q10" s="199"/>
      <c r="R10" s="199"/>
      <c r="S10" s="199"/>
      <c r="T10" s="199"/>
      <c r="U10" s="197" t="s">
        <v>141</v>
      </c>
      <c r="V10" s="197" t="s">
        <v>141</v>
      </c>
      <c r="W10" s="197" t="s">
        <v>141</v>
      </c>
      <c r="X10" s="197" t="s">
        <v>141</v>
      </c>
      <c r="Y10" s="197" t="s">
        <v>141</v>
      </c>
      <c r="Z10" s="197" t="s">
        <v>141</v>
      </c>
      <c r="AA10" s="197" t="s">
        <v>141</v>
      </c>
      <c r="AB10" s="197" t="s">
        <v>141</v>
      </c>
      <c r="AC10" s="14"/>
      <c r="AD10" s="14"/>
      <c r="AE10" s="29"/>
      <c r="AF10" s="29"/>
      <c r="AG10" s="29"/>
      <c r="AH10" s="35">
        <v>0.15</v>
      </c>
      <c r="AI10" s="35">
        <v>0.02</v>
      </c>
      <c r="AJ10" s="29">
        <v>0.17</v>
      </c>
      <c r="AK10" s="36"/>
      <c r="AL10" s="13"/>
      <c r="AM10" s="34" t="str">
        <f t="shared" si="0"/>
        <v>A3</v>
      </c>
    </row>
    <row r="11" spans="1:40" s="3" customFormat="1" ht="15" customHeight="1" x14ac:dyDescent="0.45">
      <c r="A11" s="12">
        <f t="shared" si="1"/>
        <v>4</v>
      </c>
      <c r="B11" s="12"/>
      <c r="C11" s="197" t="s">
        <v>142</v>
      </c>
      <c r="D11" s="195" t="s">
        <v>138</v>
      </c>
      <c r="E11" s="196" t="s">
        <v>145</v>
      </c>
      <c r="F11" s="197" t="s">
        <v>138</v>
      </c>
      <c r="G11" s="13"/>
      <c r="H11" s="200"/>
      <c r="I11" s="197" t="s">
        <v>144</v>
      </c>
      <c r="J11" s="12">
        <v>1</v>
      </c>
      <c r="K11" s="15"/>
      <c r="L11" s="15"/>
      <c r="M11" s="197" t="s">
        <v>140</v>
      </c>
      <c r="N11" s="14"/>
      <c r="O11" s="12">
        <v>0.5</v>
      </c>
      <c r="P11" s="199">
        <v>0.5</v>
      </c>
      <c r="Q11" s="199"/>
      <c r="R11" s="199"/>
      <c r="S11" s="199"/>
      <c r="T11" s="199"/>
      <c r="U11" s="197" t="s">
        <v>141</v>
      </c>
      <c r="V11" s="197" t="s">
        <v>141</v>
      </c>
      <c r="W11" s="197" t="s">
        <v>141</v>
      </c>
      <c r="X11" s="197" t="s">
        <v>141</v>
      </c>
      <c r="Y11" s="197" t="s">
        <v>141</v>
      </c>
      <c r="Z11" s="197" t="s">
        <v>141</v>
      </c>
      <c r="AA11" s="197" t="s">
        <v>141</v>
      </c>
      <c r="AB11" s="197" t="s">
        <v>141</v>
      </c>
      <c r="AC11" s="14"/>
      <c r="AD11" s="14"/>
      <c r="AE11" s="29"/>
      <c r="AF11" s="29"/>
      <c r="AG11" s="29"/>
      <c r="AH11" s="35">
        <v>0.75</v>
      </c>
      <c r="AI11" s="35">
        <v>0.1</v>
      </c>
      <c r="AJ11" s="29">
        <v>0.85</v>
      </c>
      <c r="AK11" s="36"/>
      <c r="AL11" s="13"/>
      <c r="AM11" s="34" t="str">
        <f t="shared" si="0"/>
        <v>A4</v>
      </c>
    </row>
    <row r="12" spans="1:40" s="3" customFormat="1" ht="15" customHeight="1" x14ac:dyDescent="0.45">
      <c r="A12" s="12">
        <f t="shared" si="1"/>
        <v>5</v>
      </c>
      <c r="B12" s="12"/>
      <c r="C12" s="197" t="s">
        <v>142</v>
      </c>
      <c r="D12" s="195" t="s">
        <v>138</v>
      </c>
      <c r="E12" s="196" t="s">
        <v>409</v>
      </c>
      <c r="F12" s="197" t="s">
        <v>138</v>
      </c>
      <c r="G12" s="13"/>
      <c r="H12" s="200"/>
      <c r="I12" s="197" t="s">
        <v>146</v>
      </c>
      <c r="J12" s="12">
        <v>71.667000000000002</v>
      </c>
      <c r="K12" s="15"/>
      <c r="L12" s="15"/>
      <c r="M12" s="197" t="s">
        <v>140</v>
      </c>
      <c r="N12" s="14"/>
      <c r="O12" s="12">
        <v>71667</v>
      </c>
      <c r="P12" s="199">
        <v>28666.799999999999</v>
      </c>
      <c r="Q12" s="199"/>
      <c r="R12" s="199"/>
      <c r="S12" s="199">
        <v>43000.2</v>
      </c>
      <c r="T12" s="199"/>
      <c r="U12" s="197" t="s">
        <v>141</v>
      </c>
      <c r="V12" s="197" t="s">
        <v>141</v>
      </c>
      <c r="W12" s="197" t="s">
        <v>141</v>
      </c>
      <c r="X12" s="197" t="s">
        <v>141</v>
      </c>
      <c r="Y12" s="197" t="s">
        <v>141</v>
      </c>
      <c r="Z12" s="197" t="s">
        <v>141</v>
      </c>
      <c r="AA12" s="197" t="s">
        <v>141</v>
      </c>
      <c r="AB12" s="197" t="s">
        <v>141</v>
      </c>
      <c r="AC12" s="14"/>
      <c r="AD12" s="14"/>
      <c r="AE12" s="29"/>
      <c r="AF12" s="29"/>
      <c r="AG12" s="29"/>
      <c r="AH12" s="35">
        <v>737166.76</v>
      </c>
      <c r="AI12" s="35">
        <v>95831.679999999993</v>
      </c>
      <c r="AJ12" s="29">
        <v>832998.44</v>
      </c>
      <c r="AK12" s="36"/>
      <c r="AL12" s="13"/>
      <c r="AM12" s="34" t="str">
        <f t="shared" si="0"/>
        <v>A5</v>
      </c>
    </row>
    <row r="13" spans="1:40" s="3" customFormat="1" ht="15" customHeight="1" x14ac:dyDescent="0.45">
      <c r="A13" s="12">
        <f t="shared" si="1"/>
        <v>6</v>
      </c>
      <c r="B13" s="12"/>
      <c r="C13" s="197" t="s">
        <v>142</v>
      </c>
      <c r="D13" s="195" t="s">
        <v>138</v>
      </c>
      <c r="E13" s="196" t="s">
        <v>147</v>
      </c>
      <c r="F13" s="197" t="s">
        <v>138</v>
      </c>
      <c r="G13" s="13"/>
      <c r="H13" s="200"/>
      <c r="I13" s="197" t="s">
        <v>146</v>
      </c>
      <c r="J13" s="12">
        <v>5.0197000000000003</v>
      </c>
      <c r="K13" s="15"/>
      <c r="L13" s="15"/>
      <c r="M13" s="197" t="s">
        <v>140</v>
      </c>
      <c r="N13" s="14"/>
      <c r="O13" s="12">
        <v>5019.7</v>
      </c>
      <c r="P13" s="199">
        <v>5019.7</v>
      </c>
      <c r="Q13" s="199"/>
      <c r="R13" s="199"/>
      <c r="S13" s="199"/>
      <c r="T13" s="199"/>
      <c r="U13" s="197" t="s">
        <v>141</v>
      </c>
      <c r="V13" s="197" t="s">
        <v>141</v>
      </c>
      <c r="W13" s="197" t="s">
        <v>141</v>
      </c>
      <c r="X13" s="197" t="s">
        <v>141</v>
      </c>
      <c r="Y13" s="197" t="s">
        <v>141</v>
      </c>
      <c r="Z13" s="197" t="s">
        <v>141</v>
      </c>
      <c r="AA13" s="197" t="s">
        <v>141</v>
      </c>
      <c r="AB13" s="197" t="s">
        <v>141</v>
      </c>
      <c r="AC13" s="14"/>
      <c r="AD13" s="14"/>
      <c r="AE13" s="29"/>
      <c r="AF13" s="29"/>
      <c r="AG13" s="29"/>
      <c r="AH13" s="35">
        <v>7479.35</v>
      </c>
      <c r="AI13" s="35">
        <v>972.32</v>
      </c>
      <c r="AJ13" s="29">
        <v>8451.67</v>
      </c>
      <c r="AK13" s="36"/>
      <c r="AL13" s="13"/>
      <c r="AM13" s="34"/>
    </row>
    <row r="14" spans="1:40" s="3" customFormat="1" ht="15" customHeight="1" x14ac:dyDescent="0.45">
      <c r="A14" s="12">
        <f t="shared" si="1"/>
        <v>7</v>
      </c>
      <c r="B14" s="12"/>
      <c r="C14" s="197" t="s">
        <v>142</v>
      </c>
      <c r="D14" s="195" t="s">
        <v>138</v>
      </c>
      <c r="E14" s="196" t="s">
        <v>133</v>
      </c>
      <c r="F14" s="197" t="s">
        <v>138</v>
      </c>
      <c r="G14" s="13"/>
      <c r="H14" s="200"/>
      <c r="I14" s="197" t="s">
        <v>146</v>
      </c>
      <c r="J14" s="12">
        <v>63.26</v>
      </c>
      <c r="K14" s="15"/>
      <c r="L14" s="15"/>
      <c r="M14" s="197" t="s">
        <v>140</v>
      </c>
      <c r="N14" s="14"/>
      <c r="O14" s="12">
        <v>63260</v>
      </c>
      <c r="P14" s="199">
        <v>63260</v>
      </c>
      <c r="Q14" s="199"/>
      <c r="R14" s="199"/>
      <c r="S14" s="199"/>
      <c r="T14" s="199"/>
      <c r="U14" s="197" t="s">
        <v>141</v>
      </c>
      <c r="V14" s="197" t="s">
        <v>141</v>
      </c>
      <c r="W14" s="197" t="s">
        <v>141</v>
      </c>
      <c r="X14" s="197" t="s">
        <v>141</v>
      </c>
      <c r="Y14" s="197" t="s">
        <v>141</v>
      </c>
      <c r="Z14" s="197" t="s">
        <v>141</v>
      </c>
      <c r="AA14" s="197" t="s">
        <v>141</v>
      </c>
      <c r="AB14" s="197" t="s">
        <v>141</v>
      </c>
      <c r="AC14" s="14"/>
      <c r="AD14" s="14"/>
      <c r="AE14" s="29"/>
      <c r="AF14" s="29"/>
      <c r="AG14" s="29"/>
      <c r="AH14" s="35">
        <v>94257.4</v>
      </c>
      <c r="AI14" s="35">
        <v>12253.46</v>
      </c>
      <c r="AJ14" s="29">
        <v>106510.86</v>
      </c>
      <c r="AK14" s="36"/>
      <c r="AL14" s="13"/>
      <c r="AM14" s="34"/>
    </row>
    <row r="15" spans="1:40" s="3" customFormat="1" ht="15" customHeight="1" x14ac:dyDescent="0.45">
      <c r="A15" s="12">
        <f t="shared" si="1"/>
        <v>8</v>
      </c>
      <c r="B15" s="12"/>
      <c r="C15" s="197" t="s">
        <v>142</v>
      </c>
      <c r="D15" s="195" t="s">
        <v>138</v>
      </c>
      <c r="E15" s="196" t="s">
        <v>148</v>
      </c>
      <c r="F15" s="197" t="s">
        <v>138</v>
      </c>
      <c r="G15" s="13"/>
      <c r="H15" s="200"/>
      <c r="I15" s="197" t="s">
        <v>146</v>
      </c>
      <c r="J15" s="12">
        <v>0.15970000000000001</v>
      </c>
      <c r="K15" s="15"/>
      <c r="L15" s="15"/>
      <c r="M15" s="197" t="s">
        <v>140</v>
      </c>
      <c r="N15" s="14"/>
      <c r="O15" s="12">
        <v>159.69999999999999</v>
      </c>
      <c r="P15" s="199">
        <v>159.69999999999999</v>
      </c>
      <c r="Q15" s="199"/>
      <c r="R15" s="199"/>
      <c r="S15" s="199"/>
      <c r="T15" s="199"/>
      <c r="U15" s="197" t="s">
        <v>141</v>
      </c>
      <c r="V15" s="197" t="s">
        <v>141</v>
      </c>
      <c r="W15" s="197" t="s">
        <v>141</v>
      </c>
      <c r="X15" s="197" t="s">
        <v>141</v>
      </c>
      <c r="Y15" s="197" t="s">
        <v>141</v>
      </c>
      <c r="Z15" s="197" t="s">
        <v>141</v>
      </c>
      <c r="AA15" s="197" t="s">
        <v>141</v>
      </c>
      <c r="AB15" s="197" t="s">
        <v>141</v>
      </c>
      <c r="AC15" s="14"/>
      <c r="AD15" s="14"/>
      <c r="AE15" s="29"/>
      <c r="AF15" s="29"/>
      <c r="AG15" s="29"/>
      <c r="AH15" s="35">
        <v>237.95</v>
      </c>
      <c r="AI15" s="35">
        <v>30.93</v>
      </c>
      <c r="AJ15" s="29">
        <v>268.88</v>
      </c>
      <c r="AK15" s="36"/>
      <c r="AL15" s="13"/>
      <c r="AM15" s="34"/>
    </row>
    <row r="16" spans="1:40" s="3" customFormat="1" ht="15" customHeight="1" x14ac:dyDescent="0.45">
      <c r="A16" s="12">
        <f t="shared" si="1"/>
        <v>9</v>
      </c>
      <c r="B16" s="12"/>
      <c r="C16" s="197" t="s">
        <v>142</v>
      </c>
      <c r="D16" s="195" t="s">
        <v>138</v>
      </c>
      <c r="E16" s="196" t="s">
        <v>149</v>
      </c>
      <c r="F16" s="197" t="s">
        <v>138</v>
      </c>
      <c r="G16" s="13"/>
      <c r="H16" s="200"/>
      <c r="I16" s="197" t="s">
        <v>150</v>
      </c>
      <c r="J16" s="12">
        <v>9427</v>
      </c>
      <c r="K16" s="15"/>
      <c r="L16" s="15"/>
      <c r="M16" s="197" t="s">
        <v>140</v>
      </c>
      <c r="N16" s="14"/>
      <c r="O16" s="12">
        <v>471.35</v>
      </c>
      <c r="P16" s="199">
        <v>471.35</v>
      </c>
      <c r="Q16" s="199"/>
      <c r="R16" s="199"/>
      <c r="S16" s="199"/>
      <c r="T16" s="199"/>
      <c r="U16" s="197" t="s">
        <v>141</v>
      </c>
      <c r="V16" s="197" t="s">
        <v>141</v>
      </c>
      <c r="W16" s="197" t="s">
        <v>141</v>
      </c>
      <c r="X16" s="197" t="s">
        <v>141</v>
      </c>
      <c r="Y16" s="197" t="s">
        <v>141</v>
      </c>
      <c r="Z16" s="197" t="s">
        <v>141</v>
      </c>
      <c r="AA16" s="197" t="s">
        <v>141</v>
      </c>
      <c r="AB16" s="197" t="s">
        <v>141</v>
      </c>
      <c r="AC16" s="14"/>
      <c r="AD16" s="14"/>
      <c r="AE16" s="29"/>
      <c r="AF16" s="29"/>
      <c r="AG16" s="29"/>
      <c r="AH16" s="35">
        <v>702.31</v>
      </c>
      <c r="AI16" s="35">
        <v>91.3</v>
      </c>
      <c r="AJ16" s="29">
        <v>793.61</v>
      </c>
      <c r="AK16" s="36"/>
      <c r="AL16" s="13"/>
      <c r="AM16" s="34"/>
    </row>
    <row r="17" spans="1:39" s="3" customFormat="1" ht="15" customHeight="1" x14ac:dyDescent="0.45">
      <c r="A17" s="12">
        <f t="shared" si="1"/>
        <v>10</v>
      </c>
      <c r="B17" s="12"/>
      <c r="C17" s="197" t="s">
        <v>142</v>
      </c>
      <c r="D17" s="195" t="s">
        <v>138</v>
      </c>
      <c r="E17" s="196" t="s">
        <v>151</v>
      </c>
      <c r="F17" s="197" t="s">
        <v>138</v>
      </c>
      <c r="G17" s="13"/>
      <c r="H17" s="200"/>
      <c r="I17" s="197" t="s">
        <v>150</v>
      </c>
      <c r="J17" s="12">
        <v>2100</v>
      </c>
      <c r="K17" s="15"/>
      <c r="L17" s="15"/>
      <c r="M17" s="197" t="s">
        <v>140</v>
      </c>
      <c r="N17" s="14"/>
      <c r="O17" s="12">
        <v>105</v>
      </c>
      <c r="P17" s="199">
        <v>105</v>
      </c>
      <c r="Q17" s="199"/>
      <c r="R17" s="199"/>
      <c r="S17" s="199"/>
      <c r="T17" s="199"/>
      <c r="U17" s="197" t="s">
        <v>141</v>
      </c>
      <c r="V17" s="197" t="s">
        <v>141</v>
      </c>
      <c r="W17" s="197" t="s">
        <v>141</v>
      </c>
      <c r="X17" s="197" t="s">
        <v>141</v>
      </c>
      <c r="Y17" s="197" t="s">
        <v>141</v>
      </c>
      <c r="Z17" s="197" t="s">
        <v>141</v>
      </c>
      <c r="AA17" s="197" t="s">
        <v>141</v>
      </c>
      <c r="AB17" s="197" t="s">
        <v>141</v>
      </c>
      <c r="AC17" s="14"/>
      <c r="AD17" s="14"/>
      <c r="AE17" s="29"/>
      <c r="AF17" s="29"/>
      <c r="AG17" s="29"/>
      <c r="AH17" s="35">
        <v>156.44999999999999</v>
      </c>
      <c r="AI17" s="35">
        <v>20.34</v>
      </c>
      <c r="AJ17" s="29">
        <v>176.79</v>
      </c>
      <c r="AK17" s="36"/>
      <c r="AL17" s="13"/>
      <c r="AM17" s="34"/>
    </row>
    <row r="18" spans="1:39" s="3" customFormat="1" ht="15" customHeight="1" x14ac:dyDescent="0.45">
      <c r="A18" s="12">
        <f t="shared" si="1"/>
        <v>11</v>
      </c>
      <c r="B18" s="12"/>
      <c r="C18" s="197" t="s">
        <v>142</v>
      </c>
      <c r="D18" s="195" t="s">
        <v>138</v>
      </c>
      <c r="E18" s="196" t="s">
        <v>463</v>
      </c>
      <c r="F18" s="197" t="s">
        <v>138</v>
      </c>
      <c r="G18" s="13"/>
      <c r="H18" s="200"/>
      <c r="I18" s="197" t="s">
        <v>152</v>
      </c>
      <c r="J18" s="12">
        <v>68</v>
      </c>
      <c r="K18" s="15"/>
      <c r="L18" s="15"/>
      <c r="M18" s="197" t="s">
        <v>404</v>
      </c>
      <c r="N18" s="14"/>
      <c r="O18" s="12">
        <v>0</v>
      </c>
      <c r="P18" s="199"/>
      <c r="Q18" s="199"/>
      <c r="R18" s="199"/>
      <c r="S18" s="199"/>
      <c r="T18" s="199"/>
      <c r="U18" s="197" t="s">
        <v>141</v>
      </c>
      <c r="V18" s="197" t="s">
        <v>141</v>
      </c>
      <c r="W18" s="197" t="s">
        <v>141</v>
      </c>
      <c r="X18" s="197" t="s">
        <v>141</v>
      </c>
      <c r="Y18" s="197" t="s">
        <v>141</v>
      </c>
      <c r="Z18" s="197" t="s">
        <v>141</v>
      </c>
      <c r="AA18" s="197" t="s">
        <v>141</v>
      </c>
      <c r="AB18" s="197" t="s">
        <v>141</v>
      </c>
      <c r="AC18" s="14"/>
      <c r="AD18" s="14"/>
      <c r="AE18" s="29"/>
      <c r="AF18" s="29"/>
      <c r="AG18" s="29"/>
      <c r="AH18" s="35">
        <v>1190</v>
      </c>
      <c r="AI18" s="35">
        <v>154.69999999999999</v>
      </c>
      <c r="AJ18" s="29">
        <v>1344.7</v>
      </c>
      <c r="AK18" s="36"/>
      <c r="AL18" s="13"/>
      <c r="AM18" s="34"/>
    </row>
    <row r="19" spans="1:39" s="3" customFormat="1" ht="15" customHeight="1" x14ac:dyDescent="0.45">
      <c r="A19" s="12">
        <f t="shared" si="1"/>
        <v>12</v>
      </c>
      <c r="B19" s="12"/>
      <c r="C19" s="197" t="s">
        <v>142</v>
      </c>
      <c r="D19" s="195" t="s">
        <v>138</v>
      </c>
      <c r="E19" s="196" t="s">
        <v>461</v>
      </c>
      <c r="F19" s="197" t="s">
        <v>138</v>
      </c>
      <c r="G19" s="13"/>
      <c r="H19" s="200"/>
      <c r="I19" s="197" t="s">
        <v>153</v>
      </c>
      <c r="J19" s="12">
        <v>33</v>
      </c>
      <c r="K19" s="15"/>
      <c r="L19" s="15"/>
      <c r="M19" s="197" t="s">
        <v>140</v>
      </c>
      <c r="N19" s="14"/>
      <c r="O19" s="12">
        <v>0</v>
      </c>
      <c r="P19" s="199"/>
      <c r="Q19" s="199"/>
      <c r="R19" s="199"/>
      <c r="S19" s="199"/>
      <c r="T19" s="199"/>
      <c r="U19" s="197" t="s">
        <v>141</v>
      </c>
      <c r="V19" s="197" t="s">
        <v>141</v>
      </c>
      <c r="W19" s="197" t="s">
        <v>141</v>
      </c>
      <c r="X19" s="197" t="s">
        <v>141</v>
      </c>
      <c r="Y19" s="197" t="s">
        <v>141</v>
      </c>
      <c r="Z19" s="197" t="s">
        <v>141</v>
      </c>
      <c r="AA19" s="197" t="s">
        <v>141</v>
      </c>
      <c r="AB19" s="197" t="s">
        <v>141</v>
      </c>
      <c r="AC19" s="14"/>
      <c r="AD19" s="14"/>
      <c r="AE19" s="29"/>
      <c r="AF19" s="29"/>
      <c r="AG19" s="29"/>
      <c r="AH19" s="35">
        <v>297</v>
      </c>
      <c r="AI19" s="35">
        <v>38.61</v>
      </c>
      <c r="AJ19" s="29">
        <v>335.61</v>
      </c>
      <c r="AK19" s="36"/>
      <c r="AL19" s="13"/>
      <c r="AM19" s="34"/>
    </row>
    <row r="20" spans="1:39" s="3" customFormat="1" ht="15" customHeight="1" x14ac:dyDescent="0.45">
      <c r="A20" s="12">
        <f t="shared" si="1"/>
        <v>13</v>
      </c>
      <c r="B20" s="12"/>
      <c r="C20" s="197" t="s">
        <v>142</v>
      </c>
      <c r="D20" s="195" t="s">
        <v>138</v>
      </c>
      <c r="E20" s="196" t="s">
        <v>462</v>
      </c>
      <c r="F20" s="197" t="s">
        <v>138</v>
      </c>
      <c r="G20" s="13"/>
      <c r="H20" s="200"/>
      <c r="I20" s="197" t="s">
        <v>153</v>
      </c>
      <c r="J20" s="12">
        <v>14</v>
      </c>
      <c r="K20" s="15"/>
      <c r="L20" s="15"/>
      <c r="M20" s="197" t="s">
        <v>140</v>
      </c>
      <c r="N20" s="14"/>
      <c r="O20" s="12">
        <v>0</v>
      </c>
      <c r="P20" s="199"/>
      <c r="Q20" s="199"/>
      <c r="R20" s="199"/>
      <c r="S20" s="199"/>
      <c r="T20" s="199"/>
      <c r="U20" s="197" t="s">
        <v>141</v>
      </c>
      <c r="V20" s="197" t="s">
        <v>141</v>
      </c>
      <c r="W20" s="197" t="s">
        <v>141</v>
      </c>
      <c r="X20" s="197" t="s">
        <v>141</v>
      </c>
      <c r="Y20" s="197" t="s">
        <v>141</v>
      </c>
      <c r="Z20" s="197" t="s">
        <v>141</v>
      </c>
      <c r="AA20" s="197" t="s">
        <v>141</v>
      </c>
      <c r="AB20" s="197" t="s">
        <v>141</v>
      </c>
      <c r="AC20" s="14"/>
      <c r="AD20" s="14"/>
      <c r="AE20" s="29"/>
      <c r="AF20" s="29"/>
      <c r="AG20" s="29"/>
      <c r="AH20" s="35">
        <v>84</v>
      </c>
      <c r="AI20" s="35">
        <v>10.92</v>
      </c>
      <c r="AJ20" s="29">
        <v>94.92</v>
      </c>
      <c r="AK20" s="36"/>
      <c r="AL20" s="13"/>
      <c r="AM20" s="34"/>
    </row>
    <row r="21" spans="1:39" s="3" customFormat="1" ht="15" customHeight="1" x14ac:dyDescent="0.45">
      <c r="A21" s="12">
        <f t="shared" si="1"/>
        <v>14</v>
      </c>
      <c r="B21" s="12"/>
      <c r="C21" s="197" t="s">
        <v>142</v>
      </c>
      <c r="D21" s="195" t="s">
        <v>138</v>
      </c>
      <c r="E21" s="196" t="s">
        <v>154</v>
      </c>
      <c r="F21" s="197" t="s">
        <v>138</v>
      </c>
      <c r="G21" s="13"/>
      <c r="H21" s="200"/>
      <c r="I21" s="197" t="s">
        <v>146</v>
      </c>
      <c r="J21" s="12">
        <v>5.85</v>
      </c>
      <c r="K21" s="15"/>
      <c r="L21" s="15"/>
      <c r="M21" s="197" t="s">
        <v>140</v>
      </c>
      <c r="N21" s="14"/>
      <c r="O21" s="12">
        <v>5850</v>
      </c>
      <c r="P21" s="199">
        <v>5850</v>
      </c>
      <c r="Q21" s="199"/>
      <c r="R21" s="199"/>
      <c r="S21" s="199"/>
      <c r="T21" s="199"/>
      <c r="U21" s="197" t="s">
        <v>141</v>
      </c>
      <c r="V21" s="197" t="s">
        <v>141</v>
      </c>
      <c r="W21" s="197" t="s">
        <v>141</v>
      </c>
      <c r="X21" s="197" t="s">
        <v>141</v>
      </c>
      <c r="Y21" s="197" t="s">
        <v>141</v>
      </c>
      <c r="Z21" s="197" t="s">
        <v>141</v>
      </c>
      <c r="AA21" s="197" t="s">
        <v>141</v>
      </c>
      <c r="AB21" s="197" t="s">
        <v>141</v>
      </c>
      <c r="AC21" s="14"/>
      <c r="AD21" s="14"/>
      <c r="AE21" s="29"/>
      <c r="AF21" s="29"/>
      <c r="AG21" s="29"/>
      <c r="AH21" s="35">
        <v>8716.5</v>
      </c>
      <c r="AI21" s="35">
        <v>1133.1500000000001</v>
      </c>
      <c r="AJ21" s="29">
        <v>9849.65</v>
      </c>
      <c r="AK21" s="36"/>
      <c r="AL21" s="13"/>
      <c r="AM21" s="34"/>
    </row>
    <row r="22" spans="1:39" s="3" customFormat="1" ht="15" customHeight="1" x14ac:dyDescent="0.45">
      <c r="A22" s="12">
        <f t="shared" si="1"/>
        <v>15</v>
      </c>
      <c r="B22" s="12"/>
      <c r="C22" s="197" t="s">
        <v>142</v>
      </c>
      <c r="D22" s="195" t="s">
        <v>138</v>
      </c>
      <c r="E22" s="196" t="s">
        <v>155</v>
      </c>
      <c r="F22" s="197" t="s">
        <v>138</v>
      </c>
      <c r="G22" s="13"/>
      <c r="H22" s="200"/>
      <c r="I22" s="197" t="s">
        <v>146</v>
      </c>
      <c r="J22" s="12">
        <v>1.972</v>
      </c>
      <c r="K22" s="15"/>
      <c r="L22" s="15"/>
      <c r="M22" s="197" t="s">
        <v>140</v>
      </c>
      <c r="N22" s="14"/>
      <c r="O22" s="12">
        <v>1972</v>
      </c>
      <c r="P22" s="199"/>
      <c r="Q22" s="199"/>
      <c r="R22" s="199">
        <v>788.8</v>
      </c>
      <c r="S22" s="199"/>
      <c r="T22" s="133">
        <v>1183.2</v>
      </c>
      <c r="U22" s="197" t="s">
        <v>141</v>
      </c>
      <c r="V22" s="197" t="s">
        <v>141</v>
      </c>
      <c r="W22" s="197" t="s">
        <v>141</v>
      </c>
      <c r="X22" s="197" t="s">
        <v>141</v>
      </c>
      <c r="Y22" s="197" t="s">
        <v>141</v>
      </c>
      <c r="Z22" s="197" t="s">
        <v>141</v>
      </c>
      <c r="AA22" s="197" t="s">
        <v>141</v>
      </c>
      <c r="AB22" s="197" t="s">
        <v>141</v>
      </c>
      <c r="AC22" s="14"/>
      <c r="AD22" s="14"/>
      <c r="AE22" s="29"/>
      <c r="AF22" s="29"/>
      <c r="AG22" s="29"/>
      <c r="AH22" s="35">
        <v>55925.919999999998</v>
      </c>
      <c r="AI22" s="35">
        <v>7270.37</v>
      </c>
      <c r="AJ22" s="29">
        <v>63196.29</v>
      </c>
      <c r="AK22" s="36"/>
      <c r="AL22" s="13"/>
      <c r="AM22" s="34"/>
    </row>
    <row r="23" spans="1:39" s="3" customFormat="1" ht="15" customHeight="1" x14ac:dyDescent="0.45">
      <c r="A23" s="12">
        <f t="shared" si="1"/>
        <v>16</v>
      </c>
      <c r="B23" s="12"/>
      <c r="C23" s="197" t="s">
        <v>142</v>
      </c>
      <c r="D23" s="195" t="s">
        <v>138</v>
      </c>
      <c r="E23" s="201" t="s">
        <v>154</v>
      </c>
      <c r="F23" s="197" t="s">
        <v>138</v>
      </c>
      <c r="G23" s="13"/>
      <c r="H23" s="200"/>
      <c r="I23" s="202" t="s">
        <v>146</v>
      </c>
      <c r="J23" s="203">
        <v>4.1989999999999998</v>
      </c>
      <c r="K23" s="15"/>
      <c r="L23" s="15"/>
      <c r="M23" s="202" t="s">
        <v>140</v>
      </c>
      <c r="N23" s="14"/>
      <c r="O23" s="203">
        <v>4199</v>
      </c>
      <c r="P23" s="199">
        <v>4199</v>
      </c>
      <c r="Q23" s="199"/>
      <c r="R23" s="199"/>
      <c r="S23" s="199"/>
      <c r="T23" s="199"/>
      <c r="U23" s="197" t="s">
        <v>141</v>
      </c>
      <c r="V23" s="197" t="s">
        <v>141</v>
      </c>
      <c r="W23" s="197" t="s">
        <v>141</v>
      </c>
      <c r="X23" s="197" t="s">
        <v>141</v>
      </c>
      <c r="Y23" s="197" t="s">
        <v>141</v>
      </c>
      <c r="Z23" s="197" t="s">
        <v>141</v>
      </c>
      <c r="AA23" s="197" t="s">
        <v>141</v>
      </c>
      <c r="AB23" s="197" t="s">
        <v>141</v>
      </c>
      <c r="AC23" s="14"/>
      <c r="AD23" s="14"/>
      <c r="AE23" s="29"/>
      <c r="AF23" s="29"/>
      <c r="AG23" s="29"/>
      <c r="AH23" s="35">
        <v>6256.51</v>
      </c>
      <c r="AI23" s="35">
        <v>813.35</v>
      </c>
      <c r="AJ23" s="29">
        <v>7069.86</v>
      </c>
      <c r="AK23" s="36"/>
      <c r="AL23" s="13"/>
      <c r="AM23" s="34"/>
    </row>
    <row r="24" spans="1:39" s="3" customFormat="1" ht="15" customHeight="1" x14ac:dyDescent="0.45">
      <c r="A24" s="12">
        <f t="shared" si="1"/>
        <v>17</v>
      </c>
      <c r="B24" s="12"/>
      <c r="C24" s="197" t="s">
        <v>142</v>
      </c>
      <c r="D24" s="195" t="s">
        <v>138</v>
      </c>
      <c r="E24" s="204" t="s">
        <v>411</v>
      </c>
      <c r="F24" s="197" t="s">
        <v>138</v>
      </c>
      <c r="G24" s="13"/>
      <c r="H24" s="200"/>
      <c r="I24" s="205" t="s">
        <v>157</v>
      </c>
      <c r="J24" s="206">
        <v>1</v>
      </c>
      <c r="K24" s="15"/>
      <c r="L24" s="15"/>
      <c r="M24" s="205" t="s">
        <v>158</v>
      </c>
      <c r="N24" s="14"/>
      <c r="O24" s="206">
        <v>0.1</v>
      </c>
      <c r="P24" s="207">
        <v>0.1</v>
      </c>
      <c r="Q24" s="199"/>
      <c r="R24" s="199"/>
      <c r="S24" s="199"/>
      <c r="T24" s="199"/>
      <c r="U24" s="197" t="s">
        <v>141</v>
      </c>
      <c r="V24" s="197" t="s">
        <v>141</v>
      </c>
      <c r="W24" s="197" t="s">
        <v>141</v>
      </c>
      <c r="X24" s="197" t="s">
        <v>141</v>
      </c>
      <c r="Y24" s="197" t="s">
        <v>141</v>
      </c>
      <c r="Z24" s="197" t="s">
        <v>141</v>
      </c>
      <c r="AA24" s="197" t="s">
        <v>141</v>
      </c>
      <c r="AB24" s="197" t="s">
        <v>141</v>
      </c>
      <c r="AC24" s="14"/>
      <c r="AD24" s="14"/>
      <c r="AE24" s="29"/>
      <c r="AF24" s="29"/>
      <c r="AG24" s="29"/>
      <c r="AH24" s="35">
        <v>0.15</v>
      </c>
      <c r="AI24" s="35">
        <v>0.02</v>
      </c>
      <c r="AJ24" s="29">
        <v>0.17</v>
      </c>
      <c r="AK24" s="36"/>
      <c r="AL24" s="13"/>
      <c r="AM24" s="34"/>
    </row>
    <row r="25" spans="1:39" s="3" customFormat="1" ht="15" customHeight="1" x14ac:dyDescent="0.45">
      <c r="A25" s="12">
        <f t="shared" si="1"/>
        <v>18</v>
      </c>
      <c r="B25" s="12"/>
      <c r="C25" s="197" t="s">
        <v>142</v>
      </c>
      <c r="D25" s="195" t="s">
        <v>138</v>
      </c>
      <c r="E25" s="204" t="s">
        <v>412</v>
      </c>
      <c r="F25" s="197" t="s">
        <v>138</v>
      </c>
      <c r="G25" s="13"/>
      <c r="H25" s="200"/>
      <c r="I25" s="205" t="s">
        <v>157</v>
      </c>
      <c r="J25" s="206">
        <v>2</v>
      </c>
      <c r="K25" s="15"/>
      <c r="L25" s="15"/>
      <c r="M25" s="205" t="s">
        <v>158</v>
      </c>
      <c r="N25" s="14"/>
      <c r="O25" s="206">
        <v>0</v>
      </c>
      <c r="P25" s="207"/>
      <c r="Q25" s="199"/>
      <c r="R25" s="199"/>
      <c r="S25" s="199"/>
      <c r="T25" s="199"/>
      <c r="U25" s="197" t="s">
        <v>141</v>
      </c>
      <c r="V25" s="197" t="s">
        <v>141</v>
      </c>
      <c r="W25" s="197" t="s">
        <v>141</v>
      </c>
      <c r="X25" s="197" t="s">
        <v>141</v>
      </c>
      <c r="Y25" s="197" t="s">
        <v>141</v>
      </c>
      <c r="Z25" s="197" t="s">
        <v>141</v>
      </c>
      <c r="AA25" s="197" t="s">
        <v>141</v>
      </c>
      <c r="AB25" s="197" t="s">
        <v>141</v>
      </c>
      <c r="AC25" s="14"/>
      <c r="AD25" s="14"/>
      <c r="AE25" s="29"/>
      <c r="AF25" s="29"/>
      <c r="AG25" s="29"/>
      <c r="AH25" s="35">
        <v>40</v>
      </c>
      <c r="AI25" s="35">
        <v>5.2</v>
      </c>
      <c r="AJ25" s="29">
        <v>45.2</v>
      </c>
      <c r="AK25" s="36"/>
      <c r="AL25" s="13"/>
      <c r="AM25" s="34"/>
    </row>
    <row r="26" spans="1:39" s="3" customFormat="1" ht="15" customHeight="1" x14ac:dyDescent="0.45">
      <c r="A26" s="12">
        <f>IF(E26="","",ROW()-7)</f>
        <v>19</v>
      </c>
      <c r="B26" s="12"/>
      <c r="C26" s="197" t="s">
        <v>142</v>
      </c>
      <c r="D26" s="195" t="s">
        <v>138</v>
      </c>
      <c r="E26" s="204" t="s">
        <v>413</v>
      </c>
      <c r="F26" s="197" t="s">
        <v>138</v>
      </c>
      <c r="G26" s="13"/>
      <c r="H26" s="200"/>
      <c r="I26" s="205" t="s">
        <v>157</v>
      </c>
      <c r="J26" s="206">
        <v>1</v>
      </c>
      <c r="K26" s="15"/>
      <c r="L26" s="15"/>
      <c r="M26" s="208" t="s">
        <v>405</v>
      </c>
      <c r="N26" s="14"/>
      <c r="O26" s="206">
        <v>0</v>
      </c>
      <c r="P26" s="207"/>
      <c r="Q26" s="199"/>
      <c r="R26" s="199"/>
      <c r="S26" s="199"/>
      <c r="T26" s="199"/>
      <c r="U26" s="197" t="s">
        <v>141</v>
      </c>
      <c r="V26" s="197" t="s">
        <v>141</v>
      </c>
      <c r="W26" s="197" t="s">
        <v>141</v>
      </c>
      <c r="X26" s="197" t="s">
        <v>141</v>
      </c>
      <c r="Y26" s="197" t="s">
        <v>141</v>
      </c>
      <c r="Z26" s="197" t="s">
        <v>141</v>
      </c>
      <c r="AA26" s="197" t="s">
        <v>141</v>
      </c>
      <c r="AB26" s="197" t="s">
        <v>141</v>
      </c>
      <c r="AC26" s="14"/>
      <c r="AD26" s="14"/>
      <c r="AE26" s="29"/>
      <c r="AF26" s="29"/>
      <c r="AG26" s="29"/>
      <c r="AH26" s="35">
        <v>10</v>
      </c>
      <c r="AI26" s="35">
        <v>1.3</v>
      </c>
      <c r="AJ26" s="29">
        <v>11.3</v>
      </c>
      <c r="AK26" s="36"/>
      <c r="AL26" s="13"/>
      <c r="AM26" s="34"/>
    </row>
    <row r="27" spans="1:39" s="3" customFormat="1" ht="15" customHeight="1" x14ac:dyDescent="0.45">
      <c r="A27" s="12">
        <f t="shared" si="1"/>
        <v>20</v>
      </c>
      <c r="B27" s="12"/>
      <c r="C27" s="197" t="s">
        <v>142</v>
      </c>
      <c r="D27" s="195" t="s">
        <v>138</v>
      </c>
      <c r="E27" s="204" t="s">
        <v>414</v>
      </c>
      <c r="F27" s="197" t="s">
        <v>138</v>
      </c>
      <c r="G27" s="13"/>
      <c r="H27" s="200"/>
      <c r="I27" s="205" t="s">
        <v>157</v>
      </c>
      <c r="J27" s="206">
        <v>2</v>
      </c>
      <c r="K27" s="15"/>
      <c r="L27" s="15"/>
      <c r="M27" s="205" t="s">
        <v>158</v>
      </c>
      <c r="N27" s="14"/>
      <c r="O27" s="206">
        <v>0.3</v>
      </c>
      <c r="P27" s="207">
        <v>0.3</v>
      </c>
      <c r="Q27" s="199"/>
      <c r="R27" s="199"/>
      <c r="S27" s="199"/>
      <c r="T27" s="199"/>
      <c r="U27" s="197" t="s">
        <v>141</v>
      </c>
      <c r="V27" s="197" t="s">
        <v>141</v>
      </c>
      <c r="W27" s="197" t="s">
        <v>141</v>
      </c>
      <c r="X27" s="197" t="s">
        <v>141</v>
      </c>
      <c r="Y27" s="197" t="s">
        <v>141</v>
      </c>
      <c r="Z27" s="197" t="s">
        <v>141</v>
      </c>
      <c r="AA27" s="197" t="s">
        <v>141</v>
      </c>
      <c r="AB27" s="197" t="s">
        <v>141</v>
      </c>
      <c r="AC27" s="14"/>
      <c r="AD27" s="14"/>
      <c r="AE27" s="29"/>
      <c r="AF27" s="29"/>
      <c r="AG27" s="29"/>
      <c r="AH27" s="35">
        <v>0.45</v>
      </c>
      <c r="AI27" s="35">
        <v>0.06</v>
      </c>
      <c r="AJ27" s="29">
        <v>0.51</v>
      </c>
      <c r="AK27" s="36"/>
      <c r="AL27" s="13"/>
      <c r="AM27" s="34"/>
    </row>
    <row r="28" spans="1:39" s="3" customFormat="1" ht="15" customHeight="1" x14ac:dyDescent="0.45">
      <c r="A28" s="12">
        <f t="shared" si="1"/>
        <v>21</v>
      </c>
      <c r="B28" s="12"/>
      <c r="C28" s="197" t="s">
        <v>142</v>
      </c>
      <c r="D28" s="195" t="s">
        <v>138</v>
      </c>
      <c r="E28" s="204" t="s">
        <v>415</v>
      </c>
      <c r="F28" s="197" t="s">
        <v>138</v>
      </c>
      <c r="G28" s="13"/>
      <c r="H28" s="200"/>
      <c r="I28" s="205" t="s">
        <v>157</v>
      </c>
      <c r="J28" s="206">
        <v>1</v>
      </c>
      <c r="K28" s="15"/>
      <c r="L28" s="15"/>
      <c r="M28" s="205" t="s">
        <v>158</v>
      </c>
      <c r="N28" s="14"/>
      <c r="O28" s="206">
        <v>0.1</v>
      </c>
      <c r="P28" s="207">
        <v>0.1</v>
      </c>
      <c r="Q28" s="199"/>
      <c r="R28" s="199"/>
      <c r="S28" s="199"/>
      <c r="T28" s="199"/>
      <c r="U28" s="197" t="s">
        <v>141</v>
      </c>
      <c r="V28" s="197" t="s">
        <v>141</v>
      </c>
      <c r="W28" s="197" t="s">
        <v>141</v>
      </c>
      <c r="X28" s="197" t="s">
        <v>141</v>
      </c>
      <c r="Y28" s="197" t="s">
        <v>141</v>
      </c>
      <c r="Z28" s="197" t="s">
        <v>141</v>
      </c>
      <c r="AA28" s="197" t="s">
        <v>141</v>
      </c>
      <c r="AB28" s="197" t="s">
        <v>141</v>
      </c>
      <c r="AC28" s="14"/>
      <c r="AD28" s="14"/>
      <c r="AE28" s="29"/>
      <c r="AF28" s="29"/>
      <c r="AG28" s="29"/>
      <c r="AH28" s="35">
        <v>0.15</v>
      </c>
      <c r="AI28" s="35">
        <v>0.02</v>
      </c>
      <c r="AJ28" s="29">
        <v>0.17</v>
      </c>
      <c r="AK28" s="36"/>
      <c r="AL28" s="13"/>
      <c r="AM28" s="34"/>
    </row>
    <row r="29" spans="1:39" s="3" customFormat="1" ht="15" customHeight="1" x14ac:dyDescent="0.45">
      <c r="A29" s="12">
        <f t="shared" si="1"/>
        <v>22</v>
      </c>
      <c r="B29" s="12"/>
      <c r="C29" s="197" t="s">
        <v>142</v>
      </c>
      <c r="D29" s="195" t="s">
        <v>138</v>
      </c>
      <c r="E29" s="204" t="s">
        <v>416</v>
      </c>
      <c r="F29" s="197" t="s">
        <v>138</v>
      </c>
      <c r="G29" s="13"/>
      <c r="H29" s="200"/>
      <c r="I29" s="205" t="s">
        <v>144</v>
      </c>
      <c r="J29" s="206">
        <v>3</v>
      </c>
      <c r="K29" s="15"/>
      <c r="L29" s="15"/>
      <c r="M29" s="205" t="s">
        <v>158</v>
      </c>
      <c r="N29" s="14"/>
      <c r="O29" s="206">
        <v>0</v>
      </c>
      <c r="P29" s="207"/>
      <c r="Q29" s="199"/>
      <c r="R29" s="199"/>
      <c r="S29" s="199"/>
      <c r="T29" s="199"/>
      <c r="U29" s="197" t="s">
        <v>141</v>
      </c>
      <c r="V29" s="197" t="s">
        <v>141</v>
      </c>
      <c r="W29" s="197" t="s">
        <v>141</v>
      </c>
      <c r="X29" s="197" t="s">
        <v>141</v>
      </c>
      <c r="Y29" s="197" t="s">
        <v>141</v>
      </c>
      <c r="Z29" s="197" t="s">
        <v>141</v>
      </c>
      <c r="AA29" s="197" t="s">
        <v>141</v>
      </c>
      <c r="AB29" s="197" t="s">
        <v>141</v>
      </c>
      <c r="AC29" s="14"/>
      <c r="AD29" s="14"/>
      <c r="AE29" s="29"/>
      <c r="AF29" s="29"/>
      <c r="AG29" s="29"/>
      <c r="AH29" s="35">
        <v>15</v>
      </c>
      <c r="AI29" s="35">
        <v>1.95</v>
      </c>
      <c r="AJ29" s="29">
        <v>16.95</v>
      </c>
      <c r="AK29" s="36"/>
      <c r="AL29" s="13"/>
      <c r="AM29" s="34"/>
    </row>
    <row r="30" spans="1:39" s="3" customFormat="1" ht="15" customHeight="1" x14ac:dyDescent="0.45">
      <c r="A30" s="12">
        <f t="shared" si="1"/>
        <v>23</v>
      </c>
      <c r="B30" s="12"/>
      <c r="C30" s="197" t="s">
        <v>142</v>
      </c>
      <c r="D30" s="195" t="s">
        <v>138</v>
      </c>
      <c r="E30" s="209" t="s">
        <v>161</v>
      </c>
      <c r="F30" s="197" t="s">
        <v>138</v>
      </c>
      <c r="G30" s="13"/>
      <c r="H30" s="200"/>
      <c r="I30" s="205" t="s">
        <v>144</v>
      </c>
      <c r="J30" s="206">
        <v>2</v>
      </c>
      <c r="K30" s="15"/>
      <c r="L30" s="15"/>
      <c r="M30" s="205" t="s">
        <v>158</v>
      </c>
      <c r="N30" s="14"/>
      <c r="O30" s="206">
        <v>0</v>
      </c>
      <c r="P30" s="207"/>
      <c r="Q30" s="199"/>
      <c r="R30" s="199"/>
      <c r="S30" s="199"/>
      <c r="T30" s="199"/>
      <c r="U30" s="197" t="s">
        <v>141</v>
      </c>
      <c r="V30" s="197" t="s">
        <v>141</v>
      </c>
      <c r="W30" s="197" t="s">
        <v>141</v>
      </c>
      <c r="X30" s="197" t="s">
        <v>141</v>
      </c>
      <c r="Y30" s="197" t="s">
        <v>141</v>
      </c>
      <c r="Z30" s="197" t="s">
        <v>141</v>
      </c>
      <c r="AA30" s="197" t="s">
        <v>141</v>
      </c>
      <c r="AB30" s="197" t="s">
        <v>141</v>
      </c>
      <c r="AC30" s="14"/>
      <c r="AD30" s="14"/>
      <c r="AE30" s="29"/>
      <c r="AF30" s="29"/>
      <c r="AG30" s="29"/>
      <c r="AH30" s="35">
        <v>10</v>
      </c>
      <c r="AI30" s="35">
        <v>1.3</v>
      </c>
      <c r="AJ30" s="29">
        <v>11.3</v>
      </c>
      <c r="AK30" s="36"/>
      <c r="AL30" s="13"/>
      <c r="AM30" s="34"/>
    </row>
    <row r="31" spans="1:39" s="3" customFormat="1" ht="15" customHeight="1" x14ac:dyDescent="0.45">
      <c r="A31" s="12">
        <f t="shared" si="1"/>
        <v>24</v>
      </c>
      <c r="B31" s="12"/>
      <c r="C31" s="197" t="s">
        <v>142</v>
      </c>
      <c r="D31" s="195" t="s">
        <v>138</v>
      </c>
      <c r="E31" s="204" t="s">
        <v>417</v>
      </c>
      <c r="F31" s="197" t="s">
        <v>138</v>
      </c>
      <c r="G31" s="13"/>
      <c r="H31" s="200"/>
      <c r="I31" s="205" t="s">
        <v>157</v>
      </c>
      <c r="J31" s="206">
        <v>2</v>
      </c>
      <c r="K31" s="15"/>
      <c r="L31" s="15"/>
      <c r="M31" s="205" t="s">
        <v>158</v>
      </c>
      <c r="N31" s="14"/>
      <c r="O31" s="206">
        <v>0.2</v>
      </c>
      <c r="P31" s="207">
        <v>0.2</v>
      </c>
      <c r="Q31" s="199"/>
      <c r="R31" s="199"/>
      <c r="S31" s="199"/>
      <c r="T31" s="199"/>
      <c r="U31" s="197" t="s">
        <v>141</v>
      </c>
      <c r="V31" s="197" t="s">
        <v>141</v>
      </c>
      <c r="W31" s="197" t="s">
        <v>141</v>
      </c>
      <c r="X31" s="197" t="s">
        <v>141</v>
      </c>
      <c r="Y31" s="197" t="s">
        <v>141</v>
      </c>
      <c r="Z31" s="197" t="s">
        <v>141</v>
      </c>
      <c r="AA31" s="197" t="s">
        <v>141</v>
      </c>
      <c r="AB31" s="197" t="s">
        <v>141</v>
      </c>
      <c r="AC31" s="14"/>
      <c r="AD31" s="14"/>
      <c r="AE31" s="29"/>
      <c r="AF31" s="29"/>
      <c r="AG31" s="29"/>
      <c r="AH31" s="35">
        <v>0.3</v>
      </c>
      <c r="AI31" s="35">
        <v>0.04</v>
      </c>
      <c r="AJ31" s="29">
        <v>0.34</v>
      </c>
      <c r="AK31" s="36"/>
      <c r="AL31" s="13"/>
      <c r="AM31" s="34"/>
    </row>
    <row r="32" spans="1:39" s="3" customFormat="1" ht="15" customHeight="1" x14ac:dyDescent="0.45">
      <c r="A32" s="12">
        <f t="shared" si="1"/>
        <v>25</v>
      </c>
      <c r="B32" s="12"/>
      <c r="C32" s="197" t="s">
        <v>142</v>
      </c>
      <c r="D32" s="195" t="s">
        <v>138</v>
      </c>
      <c r="E32" s="209" t="s">
        <v>162</v>
      </c>
      <c r="F32" s="197" t="s">
        <v>138</v>
      </c>
      <c r="G32" s="13"/>
      <c r="H32" s="200"/>
      <c r="I32" s="205" t="s">
        <v>144</v>
      </c>
      <c r="J32" s="206">
        <v>18</v>
      </c>
      <c r="K32" s="15"/>
      <c r="L32" s="15"/>
      <c r="M32" s="205" t="s">
        <v>158</v>
      </c>
      <c r="N32" s="14"/>
      <c r="O32" s="206">
        <v>0</v>
      </c>
      <c r="P32" s="207"/>
      <c r="Q32" s="199"/>
      <c r="R32" s="199"/>
      <c r="S32" s="199"/>
      <c r="T32" s="199"/>
      <c r="U32" s="197" t="s">
        <v>141</v>
      </c>
      <c r="V32" s="197" t="s">
        <v>141</v>
      </c>
      <c r="W32" s="197" t="s">
        <v>141</v>
      </c>
      <c r="X32" s="197" t="s">
        <v>141</v>
      </c>
      <c r="Y32" s="197" t="s">
        <v>141</v>
      </c>
      <c r="Z32" s="197" t="s">
        <v>141</v>
      </c>
      <c r="AA32" s="197" t="s">
        <v>141</v>
      </c>
      <c r="AB32" s="197" t="s">
        <v>141</v>
      </c>
      <c r="AC32" s="14"/>
      <c r="AD32" s="14"/>
      <c r="AE32" s="29"/>
      <c r="AF32" s="29"/>
      <c r="AG32" s="29"/>
      <c r="AH32" s="35">
        <v>900</v>
      </c>
      <c r="AI32" s="35">
        <v>117</v>
      </c>
      <c r="AJ32" s="29">
        <v>1017</v>
      </c>
      <c r="AK32" s="36"/>
      <c r="AL32" s="13"/>
      <c r="AM32" s="34"/>
    </row>
    <row r="33" spans="1:39" s="3" customFormat="1" ht="15" customHeight="1" x14ac:dyDescent="0.45">
      <c r="A33" s="12">
        <f t="shared" si="1"/>
        <v>26</v>
      </c>
      <c r="B33" s="12"/>
      <c r="C33" s="197" t="s">
        <v>142</v>
      </c>
      <c r="D33" s="195" t="s">
        <v>138</v>
      </c>
      <c r="E33" s="204" t="s">
        <v>418</v>
      </c>
      <c r="F33" s="197" t="s">
        <v>138</v>
      </c>
      <c r="G33" s="13"/>
      <c r="H33" s="200"/>
      <c r="I33" s="205" t="s">
        <v>157</v>
      </c>
      <c r="J33" s="206">
        <v>20</v>
      </c>
      <c r="K33" s="15"/>
      <c r="L33" s="15"/>
      <c r="M33" s="205" t="s">
        <v>158</v>
      </c>
      <c r="N33" s="14"/>
      <c r="O33" s="206">
        <v>0</v>
      </c>
      <c r="P33" s="207"/>
      <c r="Q33" s="199"/>
      <c r="R33" s="199"/>
      <c r="S33" s="199"/>
      <c r="T33" s="199"/>
      <c r="U33" s="197" t="s">
        <v>141</v>
      </c>
      <c r="V33" s="197" t="s">
        <v>141</v>
      </c>
      <c r="W33" s="197" t="s">
        <v>141</v>
      </c>
      <c r="X33" s="197" t="s">
        <v>141</v>
      </c>
      <c r="Y33" s="197" t="s">
        <v>141</v>
      </c>
      <c r="Z33" s="197" t="s">
        <v>141</v>
      </c>
      <c r="AA33" s="197" t="s">
        <v>141</v>
      </c>
      <c r="AB33" s="197" t="s">
        <v>141</v>
      </c>
      <c r="AC33" s="14"/>
      <c r="AD33" s="14"/>
      <c r="AE33" s="29"/>
      <c r="AF33" s="29"/>
      <c r="AG33" s="29"/>
      <c r="AH33" s="35">
        <v>200</v>
      </c>
      <c r="AI33" s="35">
        <v>26</v>
      </c>
      <c r="AJ33" s="29">
        <v>226</v>
      </c>
      <c r="AK33" s="36"/>
      <c r="AL33" s="13"/>
      <c r="AM33" s="34"/>
    </row>
    <row r="34" spans="1:39" s="3" customFormat="1" ht="15" customHeight="1" x14ac:dyDescent="0.45">
      <c r="A34" s="12">
        <f t="shared" si="1"/>
        <v>27</v>
      </c>
      <c r="B34" s="12"/>
      <c r="C34" s="197" t="s">
        <v>142</v>
      </c>
      <c r="D34" s="195" t="s">
        <v>138</v>
      </c>
      <c r="E34" s="209" t="s">
        <v>163</v>
      </c>
      <c r="F34" s="197" t="s">
        <v>138</v>
      </c>
      <c r="G34" s="13"/>
      <c r="H34" s="200"/>
      <c r="I34" s="205" t="s">
        <v>157</v>
      </c>
      <c r="J34" s="206">
        <v>1</v>
      </c>
      <c r="K34" s="15"/>
      <c r="L34" s="15"/>
      <c r="M34" s="205" t="s">
        <v>158</v>
      </c>
      <c r="N34" s="14"/>
      <c r="O34" s="206">
        <v>0</v>
      </c>
      <c r="P34" s="207"/>
      <c r="Q34" s="199"/>
      <c r="R34" s="199"/>
      <c r="S34" s="199"/>
      <c r="T34" s="199"/>
      <c r="U34" s="197" t="s">
        <v>141</v>
      </c>
      <c r="V34" s="197" t="s">
        <v>141</v>
      </c>
      <c r="W34" s="197" t="s">
        <v>141</v>
      </c>
      <c r="X34" s="197" t="s">
        <v>141</v>
      </c>
      <c r="Y34" s="197" t="s">
        <v>141</v>
      </c>
      <c r="Z34" s="197" t="s">
        <v>141</v>
      </c>
      <c r="AA34" s="197" t="s">
        <v>141</v>
      </c>
      <c r="AB34" s="197" t="s">
        <v>141</v>
      </c>
      <c r="AC34" s="14"/>
      <c r="AD34" s="14"/>
      <c r="AE34" s="29"/>
      <c r="AF34" s="29"/>
      <c r="AG34" s="29"/>
      <c r="AH34" s="35">
        <v>2</v>
      </c>
      <c r="AI34" s="35">
        <v>0.26</v>
      </c>
      <c r="AJ34" s="29">
        <v>2.2599999999999998</v>
      </c>
      <c r="AK34" s="36"/>
      <c r="AL34" s="13"/>
      <c r="AM34" s="34"/>
    </row>
    <row r="35" spans="1:39" s="3" customFormat="1" ht="15" customHeight="1" x14ac:dyDescent="0.45">
      <c r="A35" s="12">
        <f t="shared" si="1"/>
        <v>28</v>
      </c>
      <c r="B35" s="12"/>
      <c r="C35" s="197" t="s">
        <v>142</v>
      </c>
      <c r="D35" s="195" t="s">
        <v>138</v>
      </c>
      <c r="E35" s="209" t="s">
        <v>164</v>
      </c>
      <c r="F35" s="197" t="s">
        <v>138</v>
      </c>
      <c r="G35" s="13"/>
      <c r="H35" s="200"/>
      <c r="I35" s="205" t="s">
        <v>157</v>
      </c>
      <c r="J35" s="206">
        <v>4</v>
      </c>
      <c r="K35" s="15"/>
      <c r="L35" s="15"/>
      <c r="M35" s="205" t="s">
        <v>158</v>
      </c>
      <c r="N35" s="14"/>
      <c r="O35" s="206">
        <v>0.1</v>
      </c>
      <c r="P35" s="207">
        <v>0.1</v>
      </c>
      <c r="Q35" s="199"/>
      <c r="R35" s="199"/>
      <c r="S35" s="199"/>
      <c r="T35" s="199"/>
      <c r="U35" s="197" t="s">
        <v>141</v>
      </c>
      <c r="V35" s="197" t="s">
        <v>141</v>
      </c>
      <c r="W35" s="197" t="s">
        <v>141</v>
      </c>
      <c r="X35" s="197" t="s">
        <v>141</v>
      </c>
      <c r="Y35" s="197" t="s">
        <v>141</v>
      </c>
      <c r="Z35" s="197" t="s">
        <v>141</v>
      </c>
      <c r="AA35" s="197" t="s">
        <v>141</v>
      </c>
      <c r="AB35" s="197" t="s">
        <v>141</v>
      </c>
      <c r="AC35" s="14"/>
      <c r="AD35" s="14"/>
      <c r="AE35" s="29"/>
      <c r="AF35" s="29"/>
      <c r="AG35" s="29"/>
      <c r="AH35" s="35">
        <v>0.15</v>
      </c>
      <c r="AI35" s="35">
        <v>0.02</v>
      </c>
      <c r="AJ35" s="29">
        <v>0.17</v>
      </c>
      <c r="AK35" s="36"/>
      <c r="AL35" s="13"/>
      <c r="AM35" s="34"/>
    </row>
    <row r="36" spans="1:39" s="3" customFormat="1" ht="15" customHeight="1" x14ac:dyDescent="0.45">
      <c r="A36" s="12">
        <f t="shared" si="1"/>
        <v>29</v>
      </c>
      <c r="B36" s="12"/>
      <c r="C36" s="197" t="s">
        <v>142</v>
      </c>
      <c r="D36" s="195" t="s">
        <v>138</v>
      </c>
      <c r="E36" s="204" t="s">
        <v>419</v>
      </c>
      <c r="F36" s="197" t="s">
        <v>138</v>
      </c>
      <c r="G36" s="13"/>
      <c r="H36" s="200"/>
      <c r="I36" s="205" t="s">
        <v>139</v>
      </c>
      <c r="J36" s="206">
        <v>2</v>
      </c>
      <c r="K36" s="15"/>
      <c r="L36" s="15"/>
      <c r="M36" s="205" t="s">
        <v>158</v>
      </c>
      <c r="N36" s="14"/>
      <c r="O36" s="206">
        <v>0.2</v>
      </c>
      <c r="P36" s="207">
        <v>0.2</v>
      </c>
      <c r="Q36" s="199"/>
      <c r="R36" s="199"/>
      <c r="S36" s="199"/>
      <c r="T36" s="199"/>
      <c r="U36" s="197" t="s">
        <v>141</v>
      </c>
      <c r="V36" s="197" t="s">
        <v>141</v>
      </c>
      <c r="W36" s="197" t="s">
        <v>141</v>
      </c>
      <c r="X36" s="197" t="s">
        <v>141</v>
      </c>
      <c r="Y36" s="197" t="s">
        <v>141</v>
      </c>
      <c r="Z36" s="197" t="s">
        <v>141</v>
      </c>
      <c r="AA36" s="197" t="s">
        <v>141</v>
      </c>
      <c r="AB36" s="197" t="s">
        <v>141</v>
      </c>
      <c r="AC36" s="14"/>
      <c r="AD36" s="14"/>
      <c r="AE36" s="29"/>
      <c r="AF36" s="29"/>
      <c r="AG36" s="29"/>
      <c r="AH36" s="35">
        <v>0.3</v>
      </c>
      <c r="AI36" s="35">
        <v>0.04</v>
      </c>
      <c r="AJ36" s="29">
        <v>0.34</v>
      </c>
      <c r="AK36" s="36"/>
      <c r="AL36" s="13"/>
      <c r="AM36" s="34"/>
    </row>
    <row r="37" spans="1:39" s="3" customFormat="1" ht="15" customHeight="1" x14ac:dyDescent="0.45">
      <c r="A37" s="12">
        <f t="shared" si="1"/>
        <v>30</v>
      </c>
      <c r="B37" s="12"/>
      <c r="C37" s="197" t="s">
        <v>142</v>
      </c>
      <c r="D37" s="195" t="s">
        <v>138</v>
      </c>
      <c r="E37" s="204" t="s">
        <v>420</v>
      </c>
      <c r="F37" s="197" t="s">
        <v>138</v>
      </c>
      <c r="G37" s="13"/>
      <c r="H37" s="200"/>
      <c r="I37" s="205" t="s">
        <v>157</v>
      </c>
      <c r="J37" s="206">
        <v>39</v>
      </c>
      <c r="K37" s="15"/>
      <c r="L37" s="15"/>
      <c r="M37" s="205" t="s">
        <v>158</v>
      </c>
      <c r="N37" s="14"/>
      <c r="O37" s="206">
        <v>0.1</v>
      </c>
      <c r="P37" s="207">
        <v>0.1</v>
      </c>
      <c r="Q37" s="199"/>
      <c r="R37" s="199"/>
      <c r="S37" s="199"/>
      <c r="T37" s="199"/>
      <c r="U37" s="197" t="s">
        <v>141</v>
      </c>
      <c r="V37" s="197" t="s">
        <v>141</v>
      </c>
      <c r="W37" s="197" t="s">
        <v>141</v>
      </c>
      <c r="X37" s="197" t="s">
        <v>141</v>
      </c>
      <c r="Y37" s="197" t="s">
        <v>141</v>
      </c>
      <c r="Z37" s="197" t="s">
        <v>141</v>
      </c>
      <c r="AA37" s="197" t="s">
        <v>141</v>
      </c>
      <c r="AB37" s="197" t="s">
        <v>141</v>
      </c>
      <c r="AC37" s="14"/>
      <c r="AD37" s="14"/>
      <c r="AE37" s="29"/>
      <c r="AF37" s="29"/>
      <c r="AG37" s="29"/>
      <c r="AH37" s="35">
        <v>0.15</v>
      </c>
      <c r="AI37" s="35">
        <v>0.02</v>
      </c>
      <c r="AJ37" s="29">
        <v>0.17</v>
      </c>
      <c r="AK37" s="36"/>
      <c r="AL37" s="13"/>
      <c r="AM37" s="34"/>
    </row>
    <row r="38" spans="1:39" s="3" customFormat="1" ht="15" customHeight="1" x14ac:dyDescent="0.45">
      <c r="A38" s="12">
        <f t="shared" si="1"/>
        <v>31</v>
      </c>
      <c r="B38" s="12"/>
      <c r="C38" s="197" t="s">
        <v>142</v>
      </c>
      <c r="D38" s="195" t="s">
        <v>138</v>
      </c>
      <c r="E38" s="204" t="s">
        <v>421</v>
      </c>
      <c r="F38" s="197" t="s">
        <v>138</v>
      </c>
      <c r="G38" s="13"/>
      <c r="H38" s="200"/>
      <c r="I38" s="205" t="s">
        <v>157</v>
      </c>
      <c r="J38" s="206">
        <v>15</v>
      </c>
      <c r="K38" s="15"/>
      <c r="L38" s="15"/>
      <c r="M38" s="205" t="s">
        <v>158</v>
      </c>
      <c r="N38" s="14"/>
      <c r="O38" s="206">
        <v>0.3</v>
      </c>
      <c r="P38" s="207">
        <v>0.3</v>
      </c>
      <c r="Q38" s="199"/>
      <c r="R38" s="199"/>
      <c r="S38" s="199"/>
      <c r="T38" s="199"/>
      <c r="U38" s="197" t="s">
        <v>141</v>
      </c>
      <c r="V38" s="197" t="s">
        <v>141</v>
      </c>
      <c r="W38" s="197" t="s">
        <v>141</v>
      </c>
      <c r="X38" s="197" t="s">
        <v>141</v>
      </c>
      <c r="Y38" s="197" t="s">
        <v>141</v>
      </c>
      <c r="Z38" s="197" t="s">
        <v>141</v>
      </c>
      <c r="AA38" s="197" t="s">
        <v>141</v>
      </c>
      <c r="AB38" s="197" t="s">
        <v>141</v>
      </c>
      <c r="AC38" s="14"/>
      <c r="AD38" s="14"/>
      <c r="AE38" s="29"/>
      <c r="AF38" s="29"/>
      <c r="AG38" s="29"/>
      <c r="AH38" s="35">
        <v>0.45</v>
      </c>
      <c r="AI38" s="35">
        <v>0.06</v>
      </c>
      <c r="AJ38" s="29">
        <v>0.51</v>
      </c>
      <c r="AK38" s="36"/>
      <c r="AL38" s="13"/>
      <c r="AM38" s="34"/>
    </row>
    <row r="39" spans="1:39" s="3" customFormat="1" ht="15" customHeight="1" x14ac:dyDescent="0.45">
      <c r="A39" s="12">
        <f t="shared" si="1"/>
        <v>32</v>
      </c>
      <c r="B39" s="12"/>
      <c r="C39" s="197" t="s">
        <v>142</v>
      </c>
      <c r="D39" s="195" t="s">
        <v>138</v>
      </c>
      <c r="E39" s="204" t="s">
        <v>424</v>
      </c>
      <c r="F39" s="197" t="s">
        <v>138</v>
      </c>
      <c r="G39" s="13"/>
      <c r="H39" s="200"/>
      <c r="I39" s="205" t="s">
        <v>157</v>
      </c>
      <c r="J39" s="206">
        <v>28</v>
      </c>
      <c r="K39" s="15"/>
      <c r="L39" s="15"/>
      <c r="M39" s="205" t="s">
        <v>158</v>
      </c>
      <c r="N39" s="14"/>
      <c r="O39" s="206">
        <v>0.5</v>
      </c>
      <c r="P39" s="207">
        <v>0.5</v>
      </c>
      <c r="Q39" s="199"/>
      <c r="R39" s="199"/>
      <c r="S39" s="199"/>
      <c r="T39" s="199"/>
      <c r="U39" s="197" t="s">
        <v>141</v>
      </c>
      <c r="V39" s="197" t="s">
        <v>141</v>
      </c>
      <c r="W39" s="197" t="s">
        <v>141</v>
      </c>
      <c r="X39" s="197" t="s">
        <v>141</v>
      </c>
      <c r="Y39" s="197" t="s">
        <v>141</v>
      </c>
      <c r="Z39" s="197" t="s">
        <v>141</v>
      </c>
      <c r="AA39" s="197" t="s">
        <v>141</v>
      </c>
      <c r="AB39" s="197" t="s">
        <v>141</v>
      </c>
      <c r="AC39" s="14"/>
      <c r="AD39" s="14"/>
      <c r="AE39" s="29"/>
      <c r="AF39" s="29"/>
      <c r="AG39" s="29"/>
      <c r="AH39" s="35">
        <v>0.75</v>
      </c>
      <c r="AI39" s="35">
        <v>0.1</v>
      </c>
      <c r="AJ39" s="29">
        <v>0.85</v>
      </c>
      <c r="AK39" s="36"/>
      <c r="AL39" s="13"/>
      <c r="AM39" s="34"/>
    </row>
    <row r="40" spans="1:39" s="3" customFormat="1" ht="15" customHeight="1" x14ac:dyDescent="0.45">
      <c r="A40" s="12">
        <f t="shared" si="1"/>
        <v>33</v>
      </c>
      <c r="B40" s="12"/>
      <c r="C40" s="197" t="s">
        <v>142</v>
      </c>
      <c r="D40" s="195" t="s">
        <v>138</v>
      </c>
      <c r="E40" s="209" t="s">
        <v>166</v>
      </c>
      <c r="F40" s="197" t="s">
        <v>138</v>
      </c>
      <c r="G40" s="13"/>
      <c r="H40" s="200"/>
      <c r="I40" s="205" t="s">
        <v>157</v>
      </c>
      <c r="J40" s="206">
        <v>2</v>
      </c>
      <c r="K40" s="15"/>
      <c r="L40" s="15"/>
      <c r="M40" s="205" t="s">
        <v>158</v>
      </c>
      <c r="N40" s="14"/>
      <c r="O40" s="206">
        <v>0.1</v>
      </c>
      <c r="P40" s="207">
        <v>0.1</v>
      </c>
      <c r="Q40" s="199"/>
      <c r="R40" s="199"/>
      <c r="S40" s="199"/>
      <c r="T40" s="199"/>
      <c r="U40" s="197" t="s">
        <v>141</v>
      </c>
      <c r="V40" s="197" t="s">
        <v>141</v>
      </c>
      <c r="W40" s="197" t="s">
        <v>141</v>
      </c>
      <c r="X40" s="197" t="s">
        <v>141</v>
      </c>
      <c r="Y40" s="197" t="s">
        <v>141</v>
      </c>
      <c r="Z40" s="197" t="s">
        <v>141</v>
      </c>
      <c r="AA40" s="197" t="s">
        <v>141</v>
      </c>
      <c r="AB40" s="197" t="s">
        <v>141</v>
      </c>
      <c r="AC40" s="14"/>
      <c r="AD40" s="14"/>
      <c r="AE40" s="29"/>
      <c r="AF40" s="29"/>
      <c r="AG40" s="29"/>
      <c r="AH40" s="35">
        <v>0.15</v>
      </c>
      <c r="AI40" s="35">
        <v>0.02</v>
      </c>
      <c r="AJ40" s="29">
        <v>0.17</v>
      </c>
      <c r="AK40" s="36"/>
      <c r="AL40" s="13"/>
      <c r="AM40" s="34"/>
    </row>
    <row r="41" spans="1:39" s="3" customFormat="1" ht="15" customHeight="1" x14ac:dyDescent="0.45">
      <c r="A41" s="12">
        <f t="shared" si="1"/>
        <v>34</v>
      </c>
      <c r="B41" s="12"/>
      <c r="C41" s="197" t="s">
        <v>142</v>
      </c>
      <c r="D41" s="195" t="s">
        <v>138</v>
      </c>
      <c r="E41" s="204" t="s">
        <v>422</v>
      </c>
      <c r="F41" s="197" t="s">
        <v>138</v>
      </c>
      <c r="G41" s="13"/>
      <c r="H41" s="200"/>
      <c r="I41" s="205" t="s">
        <v>157</v>
      </c>
      <c r="J41" s="206">
        <v>138</v>
      </c>
      <c r="K41" s="15"/>
      <c r="L41" s="15"/>
      <c r="M41" s="205" t="s">
        <v>158</v>
      </c>
      <c r="N41" s="14"/>
      <c r="O41" s="206">
        <v>0.1</v>
      </c>
      <c r="P41" s="207">
        <v>0.1</v>
      </c>
      <c r="Q41" s="199"/>
      <c r="R41" s="199"/>
      <c r="S41" s="199"/>
      <c r="T41" s="199"/>
      <c r="U41" s="197" t="s">
        <v>141</v>
      </c>
      <c r="V41" s="197" t="s">
        <v>141</v>
      </c>
      <c r="W41" s="197" t="s">
        <v>141</v>
      </c>
      <c r="X41" s="197" t="s">
        <v>141</v>
      </c>
      <c r="Y41" s="197" t="s">
        <v>141</v>
      </c>
      <c r="Z41" s="197" t="s">
        <v>141</v>
      </c>
      <c r="AA41" s="197" t="s">
        <v>141</v>
      </c>
      <c r="AB41" s="197" t="s">
        <v>141</v>
      </c>
      <c r="AC41" s="14"/>
      <c r="AD41" s="14"/>
      <c r="AE41" s="29"/>
      <c r="AF41" s="29"/>
      <c r="AG41" s="29"/>
      <c r="AH41" s="35">
        <v>0.15</v>
      </c>
      <c r="AI41" s="35">
        <v>0.02</v>
      </c>
      <c r="AJ41" s="29">
        <v>0.17</v>
      </c>
      <c r="AK41" s="36"/>
      <c r="AL41" s="13"/>
      <c r="AM41" s="34"/>
    </row>
    <row r="42" spans="1:39" s="3" customFormat="1" ht="15" customHeight="1" x14ac:dyDescent="0.45">
      <c r="A42" s="12">
        <f t="shared" si="1"/>
        <v>35</v>
      </c>
      <c r="B42" s="12"/>
      <c r="C42" s="197" t="s">
        <v>142</v>
      </c>
      <c r="D42" s="195" t="s">
        <v>138</v>
      </c>
      <c r="E42" s="196" t="s">
        <v>423</v>
      </c>
      <c r="F42" s="197" t="s">
        <v>138</v>
      </c>
      <c r="G42" s="13"/>
      <c r="H42" s="200"/>
      <c r="I42" s="205" t="s">
        <v>157</v>
      </c>
      <c r="J42" s="206">
        <v>2</v>
      </c>
      <c r="K42" s="15"/>
      <c r="L42" s="15"/>
      <c r="M42" s="205" t="s">
        <v>158</v>
      </c>
      <c r="N42" s="14"/>
      <c r="O42" s="206">
        <v>0.2</v>
      </c>
      <c r="P42" s="207">
        <v>0.2</v>
      </c>
      <c r="Q42" s="199"/>
      <c r="R42" s="199"/>
      <c r="S42" s="199"/>
      <c r="T42" s="199"/>
      <c r="U42" s="197" t="s">
        <v>141</v>
      </c>
      <c r="V42" s="197" t="s">
        <v>141</v>
      </c>
      <c r="W42" s="197" t="s">
        <v>141</v>
      </c>
      <c r="X42" s="197" t="s">
        <v>141</v>
      </c>
      <c r="Y42" s="197" t="s">
        <v>141</v>
      </c>
      <c r="Z42" s="197" t="s">
        <v>141</v>
      </c>
      <c r="AA42" s="197" t="s">
        <v>141</v>
      </c>
      <c r="AB42" s="197" t="s">
        <v>141</v>
      </c>
      <c r="AC42" s="14"/>
      <c r="AD42" s="14"/>
      <c r="AE42" s="29"/>
      <c r="AF42" s="29"/>
      <c r="AG42" s="29"/>
      <c r="AH42" s="35">
        <v>0.3</v>
      </c>
      <c r="AI42" s="35">
        <v>0.04</v>
      </c>
      <c r="AJ42" s="29">
        <v>0.34</v>
      </c>
      <c r="AK42" s="36"/>
      <c r="AL42" s="13"/>
      <c r="AM42" s="34"/>
    </row>
    <row r="43" spans="1:39" s="3" customFormat="1" ht="15" customHeight="1" x14ac:dyDescent="0.45">
      <c r="A43" s="12">
        <f t="shared" si="1"/>
        <v>36</v>
      </c>
      <c r="B43" s="12"/>
      <c r="C43" s="197" t="s">
        <v>142</v>
      </c>
      <c r="D43" s="195" t="s">
        <v>138</v>
      </c>
      <c r="E43" s="196" t="s">
        <v>425</v>
      </c>
      <c r="F43" s="197" t="s">
        <v>138</v>
      </c>
      <c r="G43" s="13"/>
      <c r="H43" s="200"/>
      <c r="I43" s="205" t="s">
        <v>157</v>
      </c>
      <c r="J43" s="206">
        <v>2</v>
      </c>
      <c r="K43" s="15"/>
      <c r="L43" s="15"/>
      <c r="M43" s="205" t="s">
        <v>158</v>
      </c>
      <c r="N43" s="14"/>
      <c r="O43" s="206">
        <v>0.1</v>
      </c>
      <c r="P43" s="207">
        <v>0.1</v>
      </c>
      <c r="Q43" s="199"/>
      <c r="R43" s="199"/>
      <c r="S43" s="199"/>
      <c r="T43" s="199"/>
      <c r="U43" s="197" t="s">
        <v>141</v>
      </c>
      <c r="V43" s="197" t="s">
        <v>141</v>
      </c>
      <c r="W43" s="197" t="s">
        <v>141</v>
      </c>
      <c r="X43" s="197" t="s">
        <v>141</v>
      </c>
      <c r="Y43" s="197" t="s">
        <v>141</v>
      </c>
      <c r="Z43" s="197" t="s">
        <v>141</v>
      </c>
      <c r="AA43" s="197" t="s">
        <v>141</v>
      </c>
      <c r="AB43" s="197" t="s">
        <v>141</v>
      </c>
      <c r="AC43" s="14"/>
      <c r="AD43" s="14"/>
      <c r="AE43" s="29"/>
      <c r="AF43" s="29"/>
      <c r="AG43" s="29"/>
      <c r="AH43" s="35">
        <v>0.15</v>
      </c>
      <c r="AI43" s="35">
        <v>0.02</v>
      </c>
      <c r="AJ43" s="29">
        <v>0.17</v>
      </c>
      <c r="AK43" s="36"/>
      <c r="AL43" s="13"/>
      <c r="AM43" s="34"/>
    </row>
    <row r="44" spans="1:39" s="3" customFormat="1" ht="15" customHeight="1" x14ac:dyDescent="0.45">
      <c r="A44" s="12">
        <f t="shared" si="1"/>
        <v>37</v>
      </c>
      <c r="B44" s="12"/>
      <c r="C44" s="197" t="s">
        <v>142</v>
      </c>
      <c r="D44" s="195" t="s">
        <v>138</v>
      </c>
      <c r="E44" s="196" t="s">
        <v>167</v>
      </c>
      <c r="F44" s="197" t="s">
        <v>138</v>
      </c>
      <c r="G44" s="13"/>
      <c r="H44" s="200"/>
      <c r="I44" s="205" t="s">
        <v>157</v>
      </c>
      <c r="J44" s="206">
        <v>4</v>
      </c>
      <c r="K44" s="15"/>
      <c r="L44" s="15"/>
      <c r="M44" s="205" t="s">
        <v>158</v>
      </c>
      <c r="N44" s="14"/>
      <c r="O44" s="206">
        <v>0.1</v>
      </c>
      <c r="P44" s="207">
        <v>0.1</v>
      </c>
      <c r="Q44" s="199"/>
      <c r="R44" s="199"/>
      <c r="S44" s="199"/>
      <c r="T44" s="199"/>
      <c r="U44" s="197" t="s">
        <v>141</v>
      </c>
      <c r="V44" s="197" t="s">
        <v>141</v>
      </c>
      <c r="W44" s="197" t="s">
        <v>141</v>
      </c>
      <c r="X44" s="197" t="s">
        <v>141</v>
      </c>
      <c r="Y44" s="197" t="s">
        <v>141</v>
      </c>
      <c r="Z44" s="197" t="s">
        <v>141</v>
      </c>
      <c r="AA44" s="197" t="s">
        <v>141</v>
      </c>
      <c r="AB44" s="197" t="s">
        <v>141</v>
      </c>
      <c r="AC44" s="14"/>
      <c r="AD44" s="14"/>
      <c r="AE44" s="29"/>
      <c r="AF44" s="29"/>
      <c r="AG44" s="29"/>
      <c r="AH44" s="35">
        <v>0.15</v>
      </c>
      <c r="AI44" s="35">
        <v>0.02</v>
      </c>
      <c r="AJ44" s="29">
        <v>0.17</v>
      </c>
      <c r="AK44" s="36"/>
      <c r="AL44" s="13"/>
      <c r="AM44" s="34"/>
    </row>
    <row r="45" spans="1:39" s="3" customFormat="1" ht="15" customHeight="1" x14ac:dyDescent="0.45">
      <c r="A45" s="12">
        <f t="shared" si="1"/>
        <v>38</v>
      </c>
      <c r="B45" s="12"/>
      <c r="C45" s="197" t="s">
        <v>142</v>
      </c>
      <c r="D45" s="195" t="s">
        <v>138</v>
      </c>
      <c r="E45" s="204" t="s">
        <v>426</v>
      </c>
      <c r="F45" s="197" t="s">
        <v>138</v>
      </c>
      <c r="G45" s="13"/>
      <c r="H45" s="200"/>
      <c r="I45" s="205" t="s">
        <v>139</v>
      </c>
      <c r="J45" s="206">
        <v>28</v>
      </c>
      <c r="K45" s="15"/>
      <c r="L45" s="15"/>
      <c r="M45" s="205" t="s">
        <v>158</v>
      </c>
      <c r="N45" s="14"/>
      <c r="O45" s="206">
        <v>0.5</v>
      </c>
      <c r="P45" s="207">
        <v>0.5</v>
      </c>
      <c r="Q45" s="199"/>
      <c r="R45" s="199"/>
      <c r="S45" s="199"/>
      <c r="T45" s="199"/>
      <c r="U45" s="197" t="s">
        <v>141</v>
      </c>
      <c r="V45" s="197" t="s">
        <v>141</v>
      </c>
      <c r="W45" s="197" t="s">
        <v>141</v>
      </c>
      <c r="X45" s="197" t="s">
        <v>141</v>
      </c>
      <c r="Y45" s="197" t="s">
        <v>141</v>
      </c>
      <c r="Z45" s="197" t="s">
        <v>141</v>
      </c>
      <c r="AA45" s="197" t="s">
        <v>141</v>
      </c>
      <c r="AB45" s="197" t="s">
        <v>141</v>
      </c>
      <c r="AC45" s="14"/>
      <c r="AD45" s="14"/>
      <c r="AE45" s="29"/>
      <c r="AF45" s="29"/>
      <c r="AG45" s="29"/>
      <c r="AH45" s="35">
        <v>0.75</v>
      </c>
      <c r="AI45" s="35">
        <v>0.1</v>
      </c>
      <c r="AJ45" s="29">
        <v>0.85</v>
      </c>
      <c r="AK45" s="36"/>
      <c r="AL45" s="13"/>
      <c r="AM45" s="34"/>
    </row>
    <row r="46" spans="1:39" s="3" customFormat="1" ht="15" customHeight="1" x14ac:dyDescent="0.45">
      <c r="A46" s="12">
        <f t="shared" si="1"/>
        <v>39</v>
      </c>
      <c r="B46" s="12"/>
      <c r="C46" s="197" t="s">
        <v>142</v>
      </c>
      <c r="D46" s="195" t="s">
        <v>138</v>
      </c>
      <c r="E46" s="209" t="s">
        <v>168</v>
      </c>
      <c r="F46" s="197" t="s">
        <v>138</v>
      </c>
      <c r="G46" s="13"/>
      <c r="H46" s="200"/>
      <c r="I46" s="205" t="s">
        <v>157</v>
      </c>
      <c r="J46" s="206">
        <v>16</v>
      </c>
      <c r="K46" s="15"/>
      <c r="L46" s="15"/>
      <c r="M46" s="205" t="s">
        <v>158</v>
      </c>
      <c r="N46" s="14"/>
      <c r="O46" s="206">
        <v>0.1</v>
      </c>
      <c r="P46" s="207">
        <v>0.1</v>
      </c>
      <c r="Q46" s="199"/>
      <c r="R46" s="199"/>
      <c r="S46" s="199"/>
      <c r="T46" s="199"/>
      <c r="U46" s="197" t="s">
        <v>141</v>
      </c>
      <c r="V46" s="197" t="s">
        <v>141</v>
      </c>
      <c r="W46" s="197" t="s">
        <v>141</v>
      </c>
      <c r="X46" s="197" t="s">
        <v>141</v>
      </c>
      <c r="Y46" s="197" t="s">
        <v>141</v>
      </c>
      <c r="Z46" s="197" t="s">
        <v>141</v>
      </c>
      <c r="AA46" s="197" t="s">
        <v>141</v>
      </c>
      <c r="AB46" s="197" t="s">
        <v>141</v>
      </c>
      <c r="AC46" s="14"/>
      <c r="AD46" s="14"/>
      <c r="AE46" s="29"/>
      <c r="AF46" s="29"/>
      <c r="AG46" s="29"/>
      <c r="AH46" s="35">
        <v>0.15</v>
      </c>
      <c r="AI46" s="35">
        <v>0.02</v>
      </c>
      <c r="AJ46" s="29">
        <v>0.17</v>
      </c>
      <c r="AK46" s="36"/>
      <c r="AL46" s="13"/>
      <c r="AM46" s="34"/>
    </row>
    <row r="47" spans="1:39" s="3" customFormat="1" ht="15" customHeight="1" x14ac:dyDescent="0.45">
      <c r="A47" s="12">
        <f t="shared" si="1"/>
        <v>40</v>
      </c>
      <c r="B47" s="12"/>
      <c r="C47" s="197" t="s">
        <v>142</v>
      </c>
      <c r="D47" s="195" t="s">
        <v>138</v>
      </c>
      <c r="E47" s="209" t="s">
        <v>169</v>
      </c>
      <c r="F47" s="197" t="s">
        <v>138</v>
      </c>
      <c r="G47" s="13"/>
      <c r="H47" s="200"/>
      <c r="I47" s="205" t="s">
        <v>157</v>
      </c>
      <c r="J47" s="206">
        <v>25</v>
      </c>
      <c r="K47" s="15"/>
      <c r="L47" s="15"/>
      <c r="M47" s="205" t="s">
        <v>158</v>
      </c>
      <c r="N47" s="14"/>
      <c r="O47" s="206">
        <v>0.2</v>
      </c>
      <c r="P47" s="207">
        <v>0.2</v>
      </c>
      <c r="Q47" s="199"/>
      <c r="R47" s="199"/>
      <c r="S47" s="199"/>
      <c r="T47" s="199"/>
      <c r="U47" s="197" t="s">
        <v>141</v>
      </c>
      <c r="V47" s="197" t="s">
        <v>141</v>
      </c>
      <c r="W47" s="197" t="s">
        <v>141</v>
      </c>
      <c r="X47" s="197" t="s">
        <v>141</v>
      </c>
      <c r="Y47" s="197" t="s">
        <v>141</v>
      </c>
      <c r="Z47" s="197" t="s">
        <v>141</v>
      </c>
      <c r="AA47" s="197" t="s">
        <v>141</v>
      </c>
      <c r="AB47" s="197" t="s">
        <v>141</v>
      </c>
      <c r="AC47" s="14"/>
      <c r="AD47" s="14"/>
      <c r="AE47" s="29"/>
      <c r="AF47" s="29"/>
      <c r="AG47" s="29"/>
      <c r="AH47" s="35">
        <v>0.3</v>
      </c>
      <c r="AI47" s="35">
        <v>0.04</v>
      </c>
      <c r="AJ47" s="29">
        <v>0.34</v>
      </c>
      <c r="AK47" s="36"/>
      <c r="AL47" s="13"/>
      <c r="AM47" s="34"/>
    </row>
    <row r="48" spans="1:39" s="3" customFormat="1" ht="15" customHeight="1" x14ac:dyDescent="0.45">
      <c r="A48" s="12">
        <f t="shared" si="1"/>
        <v>41</v>
      </c>
      <c r="B48" s="12"/>
      <c r="C48" s="197" t="s">
        <v>142</v>
      </c>
      <c r="D48" s="195" t="s">
        <v>138</v>
      </c>
      <c r="E48" s="209" t="s">
        <v>170</v>
      </c>
      <c r="F48" s="197" t="s">
        <v>138</v>
      </c>
      <c r="G48" s="13"/>
      <c r="H48" s="200"/>
      <c r="I48" s="205" t="s">
        <v>139</v>
      </c>
      <c r="J48" s="206">
        <v>1</v>
      </c>
      <c r="K48" s="15"/>
      <c r="L48" s="15"/>
      <c r="M48" s="205" t="s">
        <v>158</v>
      </c>
      <c r="N48" s="14"/>
      <c r="O48" s="206">
        <v>0.1</v>
      </c>
      <c r="P48" s="207">
        <v>0.1</v>
      </c>
      <c r="Q48" s="199"/>
      <c r="R48" s="199"/>
      <c r="S48" s="199"/>
      <c r="T48" s="199"/>
      <c r="U48" s="197" t="s">
        <v>141</v>
      </c>
      <c r="V48" s="197" t="s">
        <v>141</v>
      </c>
      <c r="W48" s="197" t="s">
        <v>141</v>
      </c>
      <c r="X48" s="197" t="s">
        <v>141</v>
      </c>
      <c r="Y48" s="197" t="s">
        <v>141</v>
      </c>
      <c r="Z48" s="197" t="s">
        <v>141</v>
      </c>
      <c r="AA48" s="197" t="s">
        <v>141</v>
      </c>
      <c r="AB48" s="197" t="s">
        <v>141</v>
      </c>
      <c r="AC48" s="14"/>
      <c r="AD48" s="14"/>
      <c r="AE48" s="29"/>
      <c r="AF48" s="29"/>
      <c r="AG48" s="29"/>
      <c r="AH48" s="35">
        <v>0.15</v>
      </c>
      <c r="AI48" s="35">
        <v>0.02</v>
      </c>
      <c r="AJ48" s="29">
        <v>0.17</v>
      </c>
      <c r="AK48" s="36"/>
      <c r="AL48" s="13"/>
      <c r="AM48" s="34"/>
    </row>
    <row r="49" spans="1:39" s="3" customFormat="1" ht="15" customHeight="1" x14ac:dyDescent="0.45">
      <c r="A49" s="12">
        <f t="shared" si="1"/>
        <v>42</v>
      </c>
      <c r="B49" s="12"/>
      <c r="C49" s="197" t="s">
        <v>142</v>
      </c>
      <c r="D49" s="195" t="s">
        <v>138</v>
      </c>
      <c r="E49" s="209" t="s">
        <v>171</v>
      </c>
      <c r="F49" s="197" t="s">
        <v>138</v>
      </c>
      <c r="G49" s="13"/>
      <c r="H49" s="200"/>
      <c r="I49" s="205" t="s">
        <v>157</v>
      </c>
      <c r="J49" s="206">
        <v>2</v>
      </c>
      <c r="K49" s="15"/>
      <c r="L49" s="15"/>
      <c r="M49" s="205" t="s">
        <v>158</v>
      </c>
      <c r="N49" s="14"/>
      <c r="O49" s="206">
        <v>0.1</v>
      </c>
      <c r="P49" s="207">
        <v>0.1</v>
      </c>
      <c r="Q49" s="199"/>
      <c r="R49" s="199"/>
      <c r="S49" s="199"/>
      <c r="T49" s="199"/>
      <c r="U49" s="197" t="s">
        <v>141</v>
      </c>
      <c r="V49" s="197" t="s">
        <v>141</v>
      </c>
      <c r="W49" s="197" t="s">
        <v>141</v>
      </c>
      <c r="X49" s="197" t="s">
        <v>141</v>
      </c>
      <c r="Y49" s="197" t="s">
        <v>141</v>
      </c>
      <c r="Z49" s="197" t="s">
        <v>141</v>
      </c>
      <c r="AA49" s="197" t="s">
        <v>141</v>
      </c>
      <c r="AB49" s="197" t="s">
        <v>141</v>
      </c>
      <c r="AC49" s="14"/>
      <c r="AD49" s="14"/>
      <c r="AE49" s="29"/>
      <c r="AF49" s="29"/>
      <c r="AG49" s="29"/>
      <c r="AH49" s="35">
        <v>0.15</v>
      </c>
      <c r="AI49" s="35">
        <v>0.02</v>
      </c>
      <c r="AJ49" s="29">
        <v>0.17</v>
      </c>
      <c r="AK49" s="36"/>
      <c r="AL49" s="13"/>
      <c r="AM49" s="34"/>
    </row>
    <row r="50" spans="1:39" s="3" customFormat="1" ht="15" customHeight="1" x14ac:dyDescent="0.45">
      <c r="A50" s="12">
        <f t="shared" si="1"/>
        <v>43</v>
      </c>
      <c r="B50" s="12"/>
      <c r="C50" s="197" t="s">
        <v>142</v>
      </c>
      <c r="D50" s="195" t="s">
        <v>138</v>
      </c>
      <c r="E50" s="209" t="s">
        <v>172</v>
      </c>
      <c r="F50" s="197" t="s">
        <v>138</v>
      </c>
      <c r="G50" s="13"/>
      <c r="H50" s="200"/>
      <c r="I50" s="205" t="s">
        <v>139</v>
      </c>
      <c r="J50" s="206">
        <v>7</v>
      </c>
      <c r="K50" s="15"/>
      <c r="L50" s="15"/>
      <c r="M50" s="205" t="s">
        <v>158</v>
      </c>
      <c r="N50" s="14"/>
      <c r="O50" s="206">
        <v>0.3</v>
      </c>
      <c r="P50" s="207">
        <v>0.3</v>
      </c>
      <c r="Q50" s="199"/>
      <c r="R50" s="199"/>
      <c r="S50" s="199"/>
      <c r="T50" s="199"/>
      <c r="U50" s="197" t="s">
        <v>141</v>
      </c>
      <c r="V50" s="197" t="s">
        <v>141</v>
      </c>
      <c r="W50" s="197" t="s">
        <v>141</v>
      </c>
      <c r="X50" s="197" t="s">
        <v>141</v>
      </c>
      <c r="Y50" s="197" t="s">
        <v>141</v>
      </c>
      <c r="Z50" s="197" t="s">
        <v>141</v>
      </c>
      <c r="AA50" s="197" t="s">
        <v>141</v>
      </c>
      <c r="AB50" s="197" t="s">
        <v>141</v>
      </c>
      <c r="AC50" s="14"/>
      <c r="AD50" s="14"/>
      <c r="AE50" s="29"/>
      <c r="AF50" s="29"/>
      <c r="AG50" s="29"/>
      <c r="AH50" s="35">
        <v>0.45</v>
      </c>
      <c r="AI50" s="35">
        <v>0.06</v>
      </c>
      <c r="AJ50" s="29">
        <v>0.51</v>
      </c>
      <c r="AK50" s="36"/>
      <c r="AL50" s="13"/>
      <c r="AM50" s="34"/>
    </row>
    <row r="51" spans="1:39" s="3" customFormat="1" ht="15" customHeight="1" x14ac:dyDescent="0.45">
      <c r="A51" s="12">
        <f t="shared" si="1"/>
        <v>44</v>
      </c>
      <c r="B51" s="12"/>
      <c r="C51" s="197" t="s">
        <v>142</v>
      </c>
      <c r="D51" s="195" t="s">
        <v>138</v>
      </c>
      <c r="E51" s="209" t="s">
        <v>173</v>
      </c>
      <c r="F51" s="197" t="s">
        <v>138</v>
      </c>
      <c r="G51" s="13"/>
      <c r="H51" s="200"/>
      <c r="I51" s="205" t="s">
        <v>157</v>
      </c>
      <c r="J51" s="206">
        <v>25</v>
      </c>
      <c r="K51" s="15"/>
      <c r="L51" s="15"/>
      <c r="M51" s="205" t="s">
        <v>158</v>
      </c>
      <c r="N51" s="14"/>
      <c r="O51" s="206">
        <v>0.2</v>
      </c>
      <c r="P51" s="207">
        <v>0.2</v>
      </c>
      <c r="Q51" s="199"/>
      <c r="R51" s="199"/>
      <c r="S51" s="199"/>
      <c r="T51" s="199"/>
      <c r="U51" s="197" t="s">
        <v>141</v>
      </c>
      <c r="V51" s="197" t="s">
        <v>141</v>
      </c>
      <c r="W51" s="197" t="s">
        <v>141</v>
      </c>
      <c r="X51" s="197" t="s">
        <v>141</v>
      </c>
      <c r="Y51" s="197" t="s">
        <v>141</v>
      </c>
      <c r="Z51" s="197" t="s">
        <v>141</v>
      </c>
      <c r="AA51" s="197" t="s">
        <v>141</v>
      </c>
      <c r="AB51" s="197" t="s">
        <v>141</v>
      </c>
      <c r="AC51" s="14"/>
      <c r="AD51" s="14"/>
      <c r="AE51" s="29"/>
      <c r="AF51" s="29"/>
      <c r="AG51" s="29"/>
      <c r="AH51" s="35">
        <v>0.3</v>
      </c>
      <c r="AI51" s="35">
        <v>0.04</v>
      </c>
      <c r="AJ51" s="29">
        <v>0.34</v>
      </c>
      <c r="AK51" s="36"/>
      <c r="AL51" s="13"/>
      <c r="AM51" s="34"/>
    </row>
    <row r="52" spans="1:39" s="3" customFormat="1" ht="15" customHeight="1" x14ac:dyDescent="0.45">
      <c r="A52" s="12">
        <f t="shared" si="1"/>
        <v>45</v>
      </c>
      <c r="B52" s="12"/>
      <c r="C52" s="197" t="s">
        <v>142</v>
      </c>
      <c r="D52" s="195" t="s">
        <v>138</v>
      </c>
      <c r="E52" s="209" t="s">
        <v>174</v>
      </c>
      <c r="F52" s="197" t="s">
        <v>138</v>
      </c>
      <c r="G52" s="13"/>
      <c r="H52" s="200"/>
      <c r="I52" s="205" t="s">
        <v>157</v>
      </c>
      <c r="J52" s="206">
        <v>21</v>
      </c>
      <c r="K52" s="15"/>
      <c r="L52" s="15"/>
      <c r="M52" s="205" t="s">
        <v>158</v>
      </c>
      <c r="N52" s="14"/>
      <c r="O52" s="206">
        <v>0.5</v>
      </c>
      <c r="P52" s="207">
        <v>0.5</v>
      </c>
      <c r="Q52" s="199"/>
      <c r="R52" s="199"/>
      <c r="S52" s="199"/>
      <c r="T52" s="199"/>
      <c r="U52" s="197" t="s">
        <v>141</v>
      </c>
      <c r="V52" s="197" t="s">
        <v>141</v>
      </c>
      <c r="W52" s="197" t="s">
        <v>141</v>
      </c>
      <c r="X52" s="197" t="s">
        <v>141</v>
      </c>
      <c r="Y52" s="197" t="s">
        <v>141</v>
      </c>
      <c r="Z52" s="197" t="s">
        <v>141</v>
      </c>
      <c r="AA52" s="197" t="s">
        <v>141</v>
      </c>
      <c r="AB52" s="197" t="s">
        <v>141</v>
      </c>
      <c r="AC52" s="14"/>
      <c r="AD52" s="14"/>
      <c r="AE52" s="29"/>
      <c r="AF52" s="29"/>
      <c r="AG52" s="29"/>
      <c r="AH52" s="35">
        <v>0.75</v>
      </c>
      <c r="AI52" s="35">
        <v>0.1</v>
      </c>
      <c r="AJ52" s="29">
        <v>0.85</v>
      </c>
      <c r="AK52" s="36"/>
      <c r="AL52" s="13"/>
      <c r="AM52" s="34"/>
    </row>
    <row r="53" spans="1:39" s="3" customFormat="1" ht="15" customHeight="1" x14ac:dyDescent="0.45">
      <c r="A53" s="12">
        <f t="shared" si="1"/>
        <v>46</v>
      </c>
      <c r="B53" s="12"/>
      <c r="C53" s="197" t="s">
        <v>142</v>
      </c>
      <c r="D53" s="195" t="s">
        <v>138</v>
      </c>
      <c r="E53" s="209" t="s">
        <v>175</v>
      </c>
      <c r="F53" s="197" t="s">
        <v>138</v>
      </c>
      <c r="G53" s="13"/>
      <c r="H53" s="200"/>
      <c r="I53" s="205" t="s">
        <v>157</v>
      </c>
      <c r="J53" s="206">
        <v>2</v>
      </c>
      <c r="K53" s="15"/>
      <c r="L53" s="15"/>
      <c r="M53" s="205" t="s">
        <v>158</v>
      </c>
      <c r="N53" s="14"/>
      <c r="O53" s="206">
        <v>0.1</v>
      </c>
      <c r="P53" s="207">
        <v>0.1</v>
      </c>
      <c r="Q53" s="199"/>
      <c r="R53" s="199"/>
      <c r="S53" s="199"/>
      <c r="T53" s="199"/>
      <c r="U53" s="197" t="s">
        <v>141</v>
      </c>
      <c r="V53" s="197" t="s">
        <v>141</v>
      </c>
      <c r="W53" s="197" t="s">
        <v>141</v>
      </c>
      <c r="X53" s="197" t="s">
        <v>141</v>
      </c>
      <c r="Y53" s="197" t="s">
        <v>141</v>
      </c>
      <c r="Z53" s="197" t="s">
        <v>141</v>
      </c>
      <c r="AA53" s="197" t="s">
        <v>141</v>
      </c>
      <c r="AB53" s="197" t="s">
        <v>141</v>
      </c>
      <c r="AC53" s="14"/>
      <c r="AD53" s="14"/>
      <c r="AE53" s="29"/>
      <c r="AF53" s="29"/>
      <c r="AG53" s="29"/>
      <c r="AH53" s="35">
        <v>0.15</v>
      </c>
      <c r="AI53" s="35">
        <v>0.02</v>
      </c>
      <c r="AJ53" s="29">
        <v>0.17</v>
      </c>
      <c r="AK53" s="36"/>
      <c r="AL53" s="13"/>
      <c r="AM53" s="34"/>
    </row>
    <row r="54" spans="1:39" s="3" customFormat="1" ht="15" customHeight="1" x14ac:dyDescent="0.45">
      <c r="A54" s="12">
        <f t="shared" si="1"/>
        <v>47</v>
      </c>
      <c r="B54" s="12"/>
      <c r="C54" s="197" t="s">
        <v>142</v>
      </c>
      <c r="D54" s="195" t="s">
        <v>138</v>
      </c>
      <c r="E54" s="209" t="s">
        <v>170</v>
      </c>
      <c r="F54" s="197" t="s">
        <v>138</v>
      </c>
      <c r="G54" s="13"/>
      <c r="H54" s="200"/>
      <c r="I54" s="205" t="s">
        <v>139</v>
      </c>
      <c r="J54" s="206">
        <v>35</v>
      </c>
      <c r="K54" s="15"/>
      <c r="L54" s="15"/>
      <c r="M54" s="205" t="s">
        <v>158</v>
      </c>
      <c r="N54" s="14"/>
      <c r="O54" s="206">
        <v>0.5</v>
      </c>
      <c r="P54" s="207">
        <v>0.5</v>
      </c>
      <c r="Q54" s="199"/>
      <c r="R54" s="199"/>
      <c r="S54" s="199"/>
      <c r="T54" s="199"/>
      <c r="U54" s="197" t="s">
        <v>141</v>
      </c>
      <c r="V54" s="197" t="s">
        <v>141</v>
      </c>
      <c r="W54" s="197" t="s">
        <v>141</v>
      </c>
      <c r="X54" s="197" t="s">
        <v>141</v>
      </c>
      <c r="Y54" s="197" t="s">
        <v>141</v>
      </c>
      <c r="Z54" s="197" t="s">
        <v>141</v>
      </c>
      <c r="AA54" s="197" t="s">
        <v>141</v>
      </c>
      <c r="AB54" s="197" t="s">
        <v>141</v>
      </c>
      <c r="AC54" s="14"/>
      <c r="AD54" s="14"/>
      <c r="AE54" s="29"/>
      <c r="AF54" s="29"/>
      <c r="AG54" s="29"/>
      <c r="AH54" s="35">
        <v>0.75</v>
      </c>
      <c r="AI54" s="35">
        <v>0.1</v>
      </c>
      <c r="AJ54" s="29">
        <v>0.85</v>
      </c>
      <c r="AK54" s="36"/>
      <c r="AL54" s="13"/>
      <c r="AM54" s="34"/>
    </row>
    <row r="55" spans="1:39" s="3" customFormat="1" ht="15" customHeight="1" x14ac:dyDescent="0.45">
      <c r="A55" s="12">
        <f t="shared" si="1"/>
        <v>48</v>
      </c>
      <c r="B55" s="12"/>
      <c r="C55" s="197" t="s">
        <v>142</v>
      </c>
      <c r="D55" s="195" t="s">
        <v>138</v>
      </c>
      <c r="E55" s="209" t="s">
        <v>176</v>
      </c>
      <c r="F55" s="197" t="s">
        <v>138</v>
      </c>
      <c r="G55" s="13"/>
      <c r="H55" s="200"/>
      <c r="I55" s="205" t="s">
        <v>157</v>
      </c>
      <c r="J55" s="206">
        <v>1</v>
      </c>
      <c r="K55" s="15"/>
      <c r="L55" s="15"/>
      <c r="M55" s="205" t="s">
        <v>158</v>
      </c>
      <c r="N55" s="14"/>
      <c r="O55" s="206">
        <v>0.1</v>
      </c>
      <c r="P55" s="207">
        <v>0.1</v>
      </c>
      <c r="Q55" s="199"/>
      <c r="R55" s="199"/>
      <c r="S55" s="199"/>
      <c r="T55" s="199"/>
      <c r="U55" s="197" t="s">
        <v>141</v>
      </c>
      <c r="V55" s="197" t="s">
        <v>141</v>
      </c>
      <c r="W55" s="197" t="s">
        <v>141</v>
      </c>
      <c r="X55" s="197" t="s">
        <v>141</v>
      </c>
      <c r="Y55" s="197" t="s">
        <v>141</v>
      </c>
      <c r="Z55" s="197" t="s">
        <v>141</v>
      </c>
      <c r="AA55" s="197" t="s">
        <v>141</v>
      </c>
      <c r="AB55" s="197" t="s">
        <v>141</v>
      </c>
      <c r="AC55" s="14"/>
      <c r="AD55" s="14"/>
      <c r="AE55" s="29"/>
      <c r="AF55" s="29"/>
      <c r="AG55" s="29"/>
      <c r="AH55" s="35">
        <v>0.15</v>
      </c>
      <c r="AI55" s="35">
        <v>0.02</v>
      </c>
      <c r="AJ55" s="29">
        <v>0.17</v>
      </c>
      <c r="AK55" s="36"/>
      <c r="AL55" s="13"/>
      <c r="AM55" s="34"/>
    </row>
    <row r="56" spans="1:39" s="3" customFormat="1" ht="15" customHeight="1" x14ac:dyDescent="0.45">
      <c r="A56" s="12">
        <f t="shared" si="1"/>
        <v>49</v>
      </c>
      <c r="B56" s="12"/>
      <c r="C56" s="197" t="s">
        <v>142</v>
      </c>
      <c r="D56" s="195" t="s">
        <v>138</v>
      </c>
      <c r="E56" s="209" t="s">
        <v>177</v>
      </c>
      <c r="F56" s="197" t="s">
        <v>138</v>
      </c>
      <c r="G56" s="13"/>
      <c r="H56" s="200"/>
      <c r="I56" s="205" t="s">
        <v>157</v>
      </c>
      <c r="J56" s="206">
        <v>8</v>
      </c>
      <c r="K56" s="15"/>
      <c r="L56" s="15"/>
      <c r="M56" s="205" t="s">
        <v>158</v>
      </c>
      <c r="N56" s="14"/>
      <c r="O56" s="206">
        <v>0.2</v>
      </c>
      <c r="P56" s="207">
        <v>0.2</v>
      </c>
      <c r="Q56" s="199"/>
      <c r="R56" s="199"/>
      <c r="S56" s="199"/>
      <c r="T56" s="199"/>
      <c r="U56" s="197" t="s">
        <v>141</v>
      </c>
      <c r="V56" s="197" t="s">
        <v>141</v>
      </c>
      <c r="W56" s="197" t="s">
        <v>141</v>
      </c>
      <c r="X56" s="197" t="s">
        <v>141</v>
      </c>
      <c r="Y56" s="197" t="s">
        <v>141</v>
      </c>
      <c r="Z56" s="197" t="s">
        <v>141</v>
      </c>
      <c r="AA56" s="197" t="s">
        <v>141</v>
      </c>
      <c r="AB56" s="197" t="s">
        <v>141</v>
      </c>
      <c r="AC56" s="14"/>
      <c r="AD56" s="14"/>
      <c r="AE56" s="29"/>
      <c r="AF56" s="29"/>
      <c r="AG56" s="29"/>
      <c r="AH56" s="35">
        <v>0.3</v>
      </c>
      <c r="AI56" s="35">
        <v>0.04</v>
      </c>
      <c r="AJ56" s="29">
        <v>0.34</v>
      </c>
      <c r="AK56" s="36"/>
      <c r="AL56" s="13"/>
      <c r="AM56" s="34"/>
    </row>
    <row r="57" spans="1:39" s="3" customFormat="1" ht="15" customHeight="1" x14ac:dyDescent="0.45">
      <c r="A57" s="12">
        <f t="shared" si="1"/>
        <v>50</v>
      </c>
      <c r="B57" s="12"/>
      <c r="C57" s="197" t="s">
        <v>142</v>
      </c>
      <c r="D57" s="195" t="s">
        <v>138</v>
      </c>
      <c r="E57" s="209" t="s">
        <v>172</v>
      </c>
      <c r="F57" s="197" t="s">
        <v>138</v>
      </c>
      <c r="G57" s="13"/>
      <c r="H57" s="200"/>
      <c r="I57" s="205" t="s">
        <v>157</v>
      </c>
      <c r="J57" s="206">
        <v>2</v>
      </c>
      <c r="K57" s="15"/>
      <c r="L57" s="15"/>
      <c r="M57" s="205" t="s">
        <v>158</v>
      </c>
      <c r="N57" s="14"/>
      <c r="O57" s="206">
        <v>0.1</v>
      </c>
      <c r="P57" s="207">
        <v>0.1</v>
      </c>
      <c r="Q57" s="199"/>
      <c r="R57" s="199"/>
      <c r="S57" s="199"/>
      <c r="T57" s="199"/>
      <c r="U57" s="197" t="s">
        <v>141</v>
      </c>
      <c r="V57" s="197" t="s">
        <v>141</v>
      </c>
      <c r="W57" s="197" t="s">
        <v>141</v>
      </c>
      <c r="X57" s="197" t="s">
        <v>141</v>
      </c>
      <c r="Y57" s="197" t="s">
        <v>141</v>
      </c>
      <c r="Z57" s="197" t="s">
        <v>141</v>
      </c>
      <c r="AA57" s="197" t="s">
        <v>141</v>
      </c>
      <c r="AB57" s="197" t="s">
        <v>141</v>
      </c>
      <c r="AC57" s="14"/>
      <c r="AD57" s="14"/>
      <c r="AE57" s="29"/>
      <c r="AF57" s="29"/>
      <c r="AG57" s="29"/>
      <c r="AH57" s="35">
        <v>0.15</v>
      </c>
      <c r="AI57" s="35">
        <v>0.02</v>
      </c>
      <c r="AJ57" s="29">
        <v>0.17</v>
      </c>
      <c r="AK57" s="36"/>
      <c r="AL57" s="13"/>
      <c r="AM57" s="34"/>
    </row>
    <row r="58" spans="1:39" s="3" customFormat="1" ht="15" customHeight="1" x14ac:dyDescent="0.45">
      <c r="A58" s="12">
        <f t="shared" si="1"/>
        <v>51</v>
      </c>
      <c r="B58" s="12"/>
      <c r="C58" s="197" t="s">
        <v>142</v>
      </c>
      <c r="D58" s="195" t="s">
        <v>138</v>
      </c>
      <c r="E58" s="209" t="s">
        <v>178</v>
      </c>
      <c r="F58" s="197" t="s">
        <v>138</v>
      </c>
      <c r="G58" s="13"/>
      <c r="H58" s="200"/>
      <c r="I58" s="205" t="s">
        <v>139</v>
      </c>
      <c r="J58" s="206">
        <v>8</v>
      </c>
      <c r="K58" s="15"/>
      <c r="L58" s="15"/>
      <c r="M58" s="205" t="s">
        <v>158</v>
      </c>
      <c r="N58" s="14"/>
      <c r="O58" s="206">
        <v>0.3</v>
      </c>
      <c r="P58" s="207">
        <v>0.3</v>
      </c>
      <c r="Q58" s="199"/>
      <c r="R58" s="199"/>
      <c r="S58" s="199"/>
      <c r="T58" s="199"/>
      <c r="U58" s="197" t="s">
        <v>141</v>
      </c>
      <c r="V58" s="197" t="s">
        <v>141</v>
      </c>
      <c r="W58" s="197" t="s">
        <v>141</v>
      </c>
      <c r="X58" s="197" t="s">
        <v>141</v>
      </c>
      <c r="Y58" s="197" t="s">
        <v>141</v>
      </c>
      <c r="Z58" s="197" t="s">
        <v>141</v>
      </c>
      <c r="AA58" s="197" t="s">
        <v>141</v>
      </c>
      <c r="AB58" s="197" t="s">
        <v>141</v>
      </c>
      <c r="AC58" s="14"/>
      <c r="AD58" s="14"/>
      <c r="AE58" s="29"/>
      <c r="AF58" s="29"/>
      <c r="AG58" s="29"/>
      <c r="AH58" s="35">
        <v>0.45</v>
      </c>
      <c r="AI58" s="35">
        <v>0.06</v>
      </c>
      <c r="AJ58" s="29">
        <v>0.51</v>
      </c>
      <c r="AK58" s="36"/>
      <c r="AL58" s="13"/>
      <c r="AM58" s="34"/>
    </row>
    <row r="59" spans="1:39" s="3" customFormat="1" ht="15" customHeight="1" x14ac:dyDescent="0.45">
      <c r="A59" s="12">
        <f t="shared" si="1"/>
        <v>52</v>
      </c>
      <c r="B59" s="12"/>
      <c r="C59" s="197" t="s">
        <v>142</v>
      </c>
      <c r="D59" s="195" t="s">
        <v>138</v>
      </c>
      <c r="E59" s="209" t="s">
        <v>179</v>
      </c>
      <c r="F59" s="197" t="s">
        <v>138</v>
      </c>
      <c r="G59" s="13"/>
      <c r="H59" s="200"/>
      <c r="I59" s="205" t="s">
        <v>157</v>
      </c>
      <c r="J59" s="206">
        <v>1</v>
      </c>
      <c r="K59" s="15"/>
      <c r="L59" s="15"/>
      <c r="M59" s="205" t="s">
        <v>158</v>
      </c>
      <c r="N59" s="14"/>
      <c r="O59" s="206">
        <v>0.1</v>
      </c>
      <c r="P59" s="207">
        <v>0.1</v>
      </c>
      <c r="Q59" s="199"/>
      <c r="R59" s="199"/>
      <c r="S59" s="199"/>
      <c r="T59" s="199"/>
      <c r="U59" s="197" t="s">
        <v>141</v>
      </c>
      <c r="V59" s="197" t="s">
        <v>141</v>
      </c>
      <c r="W59" s="197" t="s">
        <v>141</v>
      </c>
      <c r="X59" s="197" t="s">
        <v>141</v>
      </c>
      <c r="Y59" s="197" t="s">
        <v>141</v>
      </c>
      <c r="Z59" s="197" t="s">
        <v>141</v>
      </c>
      <c r="AA59" s="197" t="s">
        <v>141</v>
      </c>
      <c r="AB59" s="197" t="s">
        <v>141</v>
      </c>
      <c r="AC59" s="14"/>
      <c r="AD59" s="14"/>
      <c r="AE59" s="29"/>
      <c r="AF59" s="29"/>
      <c r="AG59" s="29"/>
      <c r="AH59" s="35">
        <v>0.15</v>
      </c>
      <c r="AI59" s="35">
        <v>0.02</v>
      </c>
      <c r="AJ59" s="29">
        <v>0.17</v>
      </c>
      <c r="AK59" s="36"/>
      <c r="AL59" s="13"/>
      <c r="AM59" s="34"/>
    </row>
    <row r="60" spans="1:39" s="3" customFormat="1" ht="15" customHeight="1" x14ac:dyDescent="0.45">
      <c r="A60" s="12">
        <f t="shared" si="1"/>
        <v>53</v>
      </c>
      <c r="B60" s="12"/>
      <c r="C60" s="197" t="s">
        <v>142</v>
      </c>
      <c r="D60" s="195" t="s">
        <v>138</v>
      </c>
      <c r="E60" s="209" t="s">
        <v>180</v>
      </c>
      <c r="F60" s="197" t="s">
        <v>138</v>
      </c>
      <c r="G60" s="13"/>
      <c r="H60" s="200"/>
      <c r="I60" s="205" t="s">
        <v>139</v>
      </c>
      <c r="J60" s="206">
        <v>15</v>
      </c>
      <c r="K60" s="15"/>
      <c r="L60" s="15"/>
      <c r="M60" s="205" t="s">
        <v>158</v>
      </c>
      <c r="N60" s="14"/>
      <c r="O60" s="206">
        <v>0.2</v>
      </c>
      <c r="P60" s="207">
        <v>0.2</v>
      </c>
      <c r="Q60" s="199"/>
      <c r="R60" s="199"/>
      <c r="S60" s="199"/>
      <c r="T60" s="199"/>
      <c r="U60" s="197" t="s">
        <v>141</v>
      </c>
      <c r="V60" s="197" t="s">
        <v>141</v>
      </c>
      <c r="W60" s="197" t="s">
        <v>141</v>
      </c>
      <c r="X60" s="197" t="s">
        <v>141</v>
      </c>
      <c r="Y60" s="197" t="s">
        <v>141</v>
      </c>
      <c r="Z60" s="197" t="s">
        <v>141</v>
      </c>
      <c r="AA60" s="197" t="s">
        <v>141</v>
      </c>
      <c r="AB60" s="197" t="s">
        <v>141</v>
      </c>
      <c r="AC60" s="14"/>
      <c r="AD60" s="14"/>
      <c r="AE60" s="29"/>
      <c r="AF60" s="29"/>
      <c r="AG60" s="29"/>
      <c r="AH60" s="35">
        <v>0.3</v>
      </c>
      <c r="AI60" s="35">
        <v>0.04</v>
      </c>
      <c r="AJ60" s="29">
        <v>0.34</v>
      </c>
      <c r="AK60" s="36"/>
      <c r="AL60" s="13"/>
      <c r="AM60" s="34"/>
    </row>
    <row r="61" spans="1:39" s="3" customFormat="1" ht="15" customHeight="1" x14ac:dyDescent="0.45">
      <c r="A61" s="12">
        <f t="shared" si="1"/>
        <v>54</v>
      </c>
      <c r="B61" s="12"/>
      <c r="C61" s="197" t="s">
        <v>142</v>
      </c>
      <c r="D61" s="195" t="s">
        <v>138</v>
      </c>
      <c r="E61" s="209" t="s">
        <v>181</v>
      </c>
      <c r="F61" s="197" t="s">
        <v>138</v>
      </c>
      <c r="G61" s="13"/>
      <c r="H61" s="200"/>
      <c r="I61" s="205" t="s">
        <v>157</v>
      </c>
      <c r="J61" s="206">
        <v>10</v>
      </c>
      <c r="K61" s="15"/>
      <c r="L61" s="15"/>
      <c r="M61" s="205" t="s">
        <v>158</v>
      </c>
      <c r="N61" s="14"/>
      <c r="O61" s="206">
        <v>0.1</v>
      </c>
      <c r="P61" s="207">
        <v>0.1</v>
      </c>
      <c r="Q61" s="199"/>
      <c r="R61" s="199"/>
      <c r="S61" s="199"/>
      <c r="T61" s="199"/>
      <c r="U61" s="197" t="s">
        <v>141</v>
      </c>
      <c r="V61" s="197" t="s">
        <v>141</v>
      </c>
      <c r="W61" s="197" t="s">
        <v>141</v>
      </c>
      <c r="X61" s="197" t="s">
        <v>141</v>
      </c>
      <c r="Y61" s="197" t="s">
        <v>141</v>
      </c>
      <c r="Z61" s="197" t="s">
        <v>141</v>
      </c>
      <c r="AA61" s="197" t="s">
        <v>141</v>
      </c>
      <c r="AB61" s="197" t="s">
        <v>141</v>
      </c>
      <c r="AC61" s="14"/>
      <c r="AD61" s="14"/>
      <c r="AE61" s="29"/>
      <c r="AF61" s="29"/>
      <c r="AG61" s="29"/>
      <c r="AH61" s="35">
        <v>0.15</v>
      </c>
      <c r="AI61" s="35">
        <v>0.02</v>
      </c>
      <c r="AJ61" s="29">
        <v>0.17</v>
      </c>
      <c r="AK61" s="36"/>
      <c r="AL61" s="13"/>
      <c r="AM61" s="34"/>
    </row>
    <row r="62" spans="1:39" s="3" customFormat="1" ht="15" customHeight="1" x14ac:dyDescent="0.45">
      <c r="A62" s="12">
        <f t="shared" si="1"/>
        <v>55</v>
      </c>
      <c r="B62" s="12"/>
      <c r="C62" s="197" t="s">
        <v>142</v>
      </c>
      <c r="D62" s="195" t="s">
        <v>138</v>
      </c>
      <c r="E62" s="209" t="s">
        <v>182</v>
      </c>
      <c r="F62" s="197" t="s">
        <v>138</v>
      </c>
      <c r="G62" s="13"/>
      <c r="H62" s="200"/>
      <c r="I62" s="205" t="s">
        <v>139</v>
      </c>
      <c r="J62" s="206">
        <v>3</v>
      </c>
      <c r="K62" s="15"/>
      <c r="L62" s="15"/>
      <c r="M62" s="205" t="s">
        <v>158</v>
      </c>
      <c r="N62" s="14"/>
      <c r="O62" s="206">
        <v>0.2</v>
      </c>
      <c r="P62" s="207">
        <v>0.2</v>
      </c>
      <c r="Q62" s="199"/>
      <c r="R62" s="199"/>
      <c r="S62" s="199"/>
      <c r="T62" s="199"/>
      <c r="U62" s="197" t="s">
        <v>141</v>
      </c>
      <c r="V62" s="197" t="s">
        <v>141</v>
      </c>
      <c r="W62" s="197" t="s">
        <v>141</v>
      </c>
      <c r="X62" s="197" t="s">
        <v>141</v>
      </c>
      <c r="Y62" s="197" t="s">
        <v>141</v>
      </c>
      <c r="Z62" s="197" t="s">
        <v>141</v>
      </c>
      <c r="AA62" s="197" t="s">
        <v>141</v>
      </c>
      <c r="AB62" s="197" t="s">
        <v>141</v>
      </c>
      <c r="AC62" s="14"/>
      <c r="AD62" s="14"/>
      <c r="AE62" s="29"/>
      <c r="AF62" s="29"/>
      <c r="AG62" s="29"/>
      <c r="AH62" s="35">
        <v>0.3</v>
      </c>
      <c r="AI62" s="35">
        <v>0.04</v>
      </c>
      <c r="AJ62" s="29">
        <v>0.34</v>
      </c>
      <c r="AK62" s="36"/>
      <c r="AL62" s="13"/>
      <c r="AM62" s="34"/>
    </row>
    <row r="63" spans="1:39" s="3" customFormat="1" ht="15" customHeight="1" x14ac:dyDescent="0.45">
      <c r="A63" s="12">
        <f t="shared" si="1"/>
        <v>56</v>
      </c>
      <c r="B63" s="12"/>
      <c r="C63" s="197" t="s">
        <v>142</v>
      </c>
      <c r="D63" s="195" t="s">
        <v>138</v>
      </c>
      <c r="E63" s="209" t="s">
        <v>172</v>
      </c>
      <c r="F63" s="197" t="s">
        <v>138</v>
      </c>
      <c r="G63" s="13"/>
      <c r="H63" s="200"/>
      <c r="I63" s="205" t="s">
        <v>139</v>
      </c>
      <c r="J63" s="206">
        <v>3</v>
      </c>
      <c r="K63" s="15"/>
      <c r="L63" s="15"/>
      <c r="M63" s="205" t="s">
        <v>158</v>
      </c>
      <c r="N63" s="14"/>
      <c r="O63" s="206">
        <v>0.1</v>
      </c>
      <c r="P63" s="207">
        <v>0.1</v>
      </c>
      <c r="Q63" s="199"/>
      <c r="R63" s="199"/>
      <c r="S63" s="199"/>
      <c r="T63" s="199"/>
      <c r="U63" s="197" t="s">
        <v>141</v>
      </c>
      <c r="V63" s="197" t="s">
        <v>141</v>
      </c>
      <c r="W63" s="197" t="s">
        <v>141</v>
      </c>
      <c r="X63" s="197" t="s">
        <v>141</v>
      </c>
      <c r="Y63" s="197" t="s">
        <v>141</v>
      </c>
      <c r="Z63" s="197" t="s">
        <v>141</v>
      </c>
      <c r="AA63" s="197" t="s">
        <v>141</v>
      </c>
      <c r="AB63" s="197" t="s">
        <v>141</v>
      </c>
      <c r="AC63" s="14"/>
      <c r="AD63" s="14"/>
      <c r="AE63" s="29"/>
      <c r="AF63" s="29"/>
      <c r="AG63" s="29"/>
      <c r="AH63" s="35">
        <v>0.15</v>
      </c>
      <c r="AI63" s="35">
        <v>0.02</v>
      </c>
      <c r="AJ63" s="29">
        <v>0.17</v>
      </c>
      <c r="AK63" s="36"/>
      <c r="AL63" s="13"/>
      <c r="AM63" s="34"/>
    </row>
    <row r="64" spans="1:39" s="3" customFormat="1" ht="15" customHeight="1" x14ac:dyDescent="0.45">
      <c r="A64" s="12">
        <f t="shared" si="1"/>
        <v>57</v>
      </c>
      <c r="B64" s="12"/>
      <c r="C64" s="197" t="s">
        <v>142</v>
      </c>
      <c r="D64" s="195" t="s">
        <v>138</v>
      </c>
      <c r="E64" s="209" t="s">
        <v>182</v>
      </c>
      <c r="F64" s="197" t="s">
        <v>138</v>
      </c>
      <c r="G64" s="13"/>
      <c r="H64" s="200"/>
      <c r="I64" s="205" t="s">
        <v>139</v>
      </c>
      <c r="J64" s="206">
        <v>7</v>
      </c>
      <c r="K64" s="15"/>
      <c r="L64" s="15"/>
      <c r="M64" s="205" t="s">
        <v>158</v>
      </c>
      <c r="N64" s="14"/>
      <c r="O64" s="206">
        <v>0.3</v>
      </c>
      <c r="P64" s="207">
        <v>0.3</v>
      </c>
      <c r="Q64" s="199"/>
      <c r="R64" s="199"/>
      <c r="S64" s="199"/>
      <c r="T64" s="199"/>
      <c r="U64" s="197" t="s">
        <v>141</v>
      </c>
      <c r="V64" s="197" t="s">
        <v>141</v>
      </c>
      <c r="W64" s="197" t="s">
        <v>141</v>
      </c>
      <c r="X64" s="197" t="s">
        <v>141</v>
      </c>
      <c r="Y64" s="197" t="s">
        <v>141</v>
      </c>
      <c r="Z64" s="197" t="s">
        <v>141</v>
      </c>
      <c r="AA64" s="197" t="s">
        <v>141</v>
      </c>
      <c r="AB64" s="197" t="s">
        <v>141</v>
      </c>
      <c r="AC64" s="14"/>
      <c r="AD64" s="14"/>
      <c r="AE64" s="29"/>
      <c r="AF64" s="29"/>
      <c r="AG64" s="29"/>
      <c r="AH64" s="35">
        <v>0.45</v>
      </c>
      <c r="AI64" s="35">
        <v>0.06</v>
      </c>
      <c r="AJ64" s="29">
        <v>0.51</v>
      </c>
      <c r="AK64" s="36"/>
      <c r="AL64" s="13"/>
      <c r="AM64" s="34"/>
    </row>
    <row r="65" spans="1:39" s="3" customFormat="1" ht="15" customHeight="1" x14ac:dyDescent="0.45">
      <c r="A65" s="12">
        <f t="shared" si="1"/>
        <v>58</v>
      </c>
      <c r="B65" s="12"/>
      <c r="C65" s="197" t="s">
        <v>142</v>
      </c>
      <c r="D65" s="195" t="s">
        <v>138</v>
      </c>
      <c r="E65" s="209" t="s">
        <v>183</v>
      </c>
      <c r="F65" s="197" t="s">
        <v>138</v>
      </c>
      <c r="G65" s="13"/>
      <c r="H65" s="200"/>
      <c r="I65" s="205" t="s">
        <v>157</v>
      </c>
      <c r="J65" s="206">
        <v>10</v>
      </c>
      <c r="K65" s="15"/>
      <c r="L65" s="15"/>
      <c r="M65" s="205" t="s">
        <v>158</v>
      </c>
      <c r="N65" s="14"/>
      <c r="O65" s="206">
        <v>0.1</v>
      </c>
      <c r="P65" s="207">
        <v>0.1</v>
      </c>
      <c r="Q65" s="199"/>
      <c r="R65" s="199"/>
      <c r="S65" s="199"/>
      <c r="T65" s="199"/>
      <c r="U65" s="197" t="s">
        <v>141</v>
      </c>
      <c r="V65" s="197" t="s">
        <v>141</v>
      </c>
      <c r="W65" s="197" t="s">
        <v>141</v>
      </c>
      <c r="X65" s="197" t="s">
        <v>141</v>
      </c>
      <c r="Y65" s="197" t="s">
        <v>141</v>
      </c>
      <c r="Z65" s="197" t="s">
        <v>141</v>
      </c>
      <c r="AA65" s="197" t="s">
        <v>141</v>
      </c>
      <c r="AB65" s="197" t="s">
        <v>141</v>
      </c>
      <c r="AC65" s="14"/>
      <c r="AD65" s="14"/>
      <c r="AE65" s="29"/>
      <c r="AF65" s="29"/>
      <c r="AG65" s="29"/>
      <c r="AH65" s="35">
        <v>0.15</v>
      </c>
      <c r="AI65" s="35">
        <v>0.02</v>
      </c>
      <c r="AJ65" s="29">
        <v>0.17</v>
      </c>
      <c r="AK65" s="36"/>
      <c r="AL65" s="13"/>
      <c r="AM65" s="34"/>
    </row>
    <row r="66" spans="1:39" s="3" customFormat="1" ht="15" customHeight="1" x14ac:dyDescent="0.45">
      <c r="A66" s="12">
        <f t="shared" si="1"/>
        <v>59</v>
      </c>
      <c r="B66" s="12"/>
      <c r="C66" s="197" t="s">
        <v>142</v>
      </c>
      <c r="D66" s="195" t="s">
        <v>138</v>
      </c>
      <c r="E66" s="209" t="s">
        <v>165</v>
      </c>
      <c r="F66" s="197" t="s">
        <v>138</v>
      </c>
      <c r="G66" s="13"/>
      <c r="H66" s="200"/>
      <c r="I66" s="205" t="s">
        <v>152</v>
      </c>
      <c r="J66" s="206">
        <v>40</v>
      </c>
      <c r="K66" s="15"/>
      <c r="L66" s="15"/>
      <c r="M66" s="205" t="s">
        <v>158</v>
      </c>
      <c r="N66" s="14"/>
      <c r="O66" s="206">
        <v>0.5</v>
      </c>
      <c r="P66" s="207">
        <v>0.5</v>
      </c>
      <c r="Q66" s="199"/>
      <c r="R66" s="199"/>
      <c r="S66" s="199"/>
      <c r="T66" s="199"/>
      <c r="U66" s="197" t="s">
        <v>141</v>
      </c>
      <c r="V66" s="197" t="s">
        <v>141</v>
      </c>
      <c r="W66" s="197" t="s">
        <v>141</v>
      </c>
      <c r="X66" s="197" t="s">
        <v>141</v>
      </c>
      <c r="Y66" s="197" t="s">
        <v>141</v>
      </c>
      <c r="Z66" s="197" t="s">
        <v>141</v>
      </c>
      <c r="AA66" s="197" t="s">
        <v>141</v>
      </c>
      <c r="AB66" s="197" t="s">
        <v>141</v>
      </c>
      <c r="AC66" s="14"/>
      <c r="AD66" s="14"/>
      <c r="AE66" s="29"/>
      <c r="AF66" s="29"/>
      <c r="AG66" s="29"/>
      <c r="AH66" s="35">
        <v>0.75</v>
      </c>
      <c r="AI66" s="35">
        <v>0.1</v>
      </c>
      <c r="AJ66" s="29">
        <v>0.85</v>
      </c>
      <c r="AK66" s="36"/>
      <c r="AL66" s="13"/>
      <c r="AM66" s="34"/>
    </row>
    <row r="67" spans="1:39" s="3" customFormat="1" ht="15" customHeight="1" x14ac:dyDescent="0.45">
      <c r="A67" s="12">
        <f t="shared" si="1"/>
        <v>60</v>
      </c>
      <c r="B67" s="12"/>
      <c r="C67" s="197" t="s">
        <v>142</v>
      </c>
      <c r="D67" s="195" t="s">
        <v>138</v>
      </c>
      <c r="E67" s="209" t="s">
        <v>171</v>
      </c>
      <c r="F67" s="197" t="s">
        <v>138</v>
      </c>
      <c r="G67" s="13"/>
      <c r="H67" s="200"/>
      <c r="I67" s="205" t="s">
        <v>157</v>
      </c>
      <c r="J67" s="206">
        <v>5</v>
      </c>
      <c r="K67" s="15"/>
      <c r="L67" s="15"/>
      <c r="M67" s="205" t="s">
        <v>158</v>
      </c>
      <c r="N67" s="14"/>
      <c r="O67" s="206">
        <v>0.1</v>
      </c>
      <c r="P67" s="207">
        <v>0.1</v>
      </c>
      <c r="Q67" s="199"/>
      <c r="R67" s="199"/>
      <c r="S67" s="199"/>
      <c r="T67" s="199"/>
      <c r="U67" s="197" t="s">
        <v>141</v>
      </c>
      <c r="V67" s="197" t="s">
        <v>141</v>
      </c>
      <c r="W67" s="197" t="s">
        <v>141</v>
      </c>
      <c r="X67" s="197" t="s">
        <v>141</v>
      </c>
      <c r="Y67" s="197" t="s">
        <v>141</v>
      </c>
      <c r="Z67" s="197" t="s">
        <v>141</v>
      </c>
      <c r="AA67" s="197" t="s">
        <v>141</v>
      </c>
      <c r="AB67" s="197" t="s">
        <v>141</v>
      </c>
      <c r="AC67" s="14"/>
      <c r="AD67" s="14"/>
      <c r="AE67" s="29"/>
      <c r="AF67" s="29"/>
      <c r="AG67" s="29"/>
      <c r="AH67" s="35">
        <v>0.15</v>
      </c>
      <c r="AI67" s="35">
        <v>0.02</v>
      </c>
      <c r="AJ67" s="29">
        <v>0.17</v>
      </c>
      <c r="AK67" s="36"/>
      <c r="AL67" s="13"/>
      <c r="AM67" s="34"/>
    </row>
    <row r="68" spans="1:39" s="3" customFormat="1" ht="15" customHeight="1" x14ac:dyDescent="0.45">
      <c r="A68" s="12">
        <f t="shared" si="1"/>
        <v>61</v>
      </c>
      <c r="B68" s="12"/>
      <c r="C68" s="197" t="s">
        <v>142</v>
      </c>
      <c r="D68" s="195" t="s">
        <v>138</v>
      </c>
      <c r="E68" s="209" t="s">
        <v>171</v>
      </c>
      <c r="F68" s="197" t="s">
        <v>138</v>
      </c>
      <c r="G68" s="13"/>
      <c r="H68" s="200"/>
      <c r="I68" s="205" t="s">
        <v>157</v>
      </c>
      <c r="J68" s="206">
        <v>4</v>
      </c>
      <c r="K68" s="15"/>
      <c r="L68" s="15"/>
      <c r="M68" s="205" t="s">
        <v>158</v>
      </c>
      <c r="N68" s="14"/>
      <c r="O68" s="206">
        <v>0.3</v>
      </c>
      <c r="P68" s="207">
        <v>0.3</v>
      </c>
      <c r="Q68" s="199"/>
      <c r="R68" s="199"/>
      <c r="S68" s="199"/>
      <c r="T68" s="199"/>
      <c r="U68" s="197" t="s">
        <v>141</v>
      </c>
      <c r="V68" s="197" t="s">
        <v>141</v>
      </c>
      <c r="W68" s="197" t="s">
        <v>141</v>
      </c>
      <c r="X68" s="197" t="s">
        <v>141</v>
      </c>
      <c r="Y68" s="197" t="s">
        <v>141</v>
      </c>
      <c r="Z68" s="197" t="s">
        <v>141</v>
      </c>
      <c r="AA68" s="197" t="s">
        <v>141</v>
      </c>
      <c r="AB68" s="197" t="s">
        <v>141</v>
      </c>
      <c r="AC68" s="14"/>
      <c r="AD68" s="14"/>
      <c r="AE68" s="29"/>
      <c r="AF68" s="29"/>
      <c r="AG68" s="29"/>
      <c r="AH68" s="35">
        <v>0.45</v>
      </c>
      <c r="AI68" s="35">
        <v>0.06</v>
      </c>
      <c r="AJ68" s="29">
        <v>0.51</v>
      </c>
      <c r="AK68" s="36"/>
      <c r="AL68" s="13"/>
      <c r="AM68" s="34"/>
    </row>
    <row r="69" spans="1:39" s="3" customFormat="1" ht="15" customHeight="1" x14ac:dyDescent="0.45">
      <c r="A69" s="12">
        <f t="shared" si="1"/>
        <v>62</v>
      </c>
      <c r="B69" s="12"/>
      <c r="C69" s="197" t="s">
        <v>142</v>
      </c>
      <c r="D69" s="195" t="s">
        <v>138</v>
      </c>
      <c r="E69" s="209" t="s">
        <v>165</v>
      </c>
      <c r="F69" s="197" t="s">
        <v>138</v>
      </c>
      <c r="G69" s="13"/>
      <c r="H69" s="200"/>
      <c r="I69" s="205" t="s">
        <v>152</v>
      </c>
      <c r="J69" s="206">
        <v>2</v>
      </c>
      <c r="K69" s="15"/>
      <c r="L69" s="15"/>
      <c r="M69" s="205" t="s">
        <v>158</v>
      </c>
      <c r="N69" s="14"/>
      <c r="O69" s="206">
        <v>0.2</v>
      </c>
      <c r="P69" s="207">
        <v>0.2</v>
      </c>
      <c r="Q69" s="199"/>
      <c r="R69" s="199"/>
      <c r="S69" s="199"/>
      <c r="T69" s="199"/>
      <c r="U69" s="197" t="s">
        <v>141</v>
      </c>
      <c r="V69" s="197" t="s">
        <v>141</v>
      </c>
      <c r="W69" s="197" t="s">
        <v>141</v>
      </c>
      <c r="X69" s="197" t="s">
        <v>141</v>
      </c>
      <c r="Y69" s="197" t="s">
        <v>141</v>
      </c>
      <c r="Z69" s="197" t="s">
        <v>141</v>
      </c>
      <c r="AA69" s="197" t="s">
        <v>141</v>
      </c>
      <c r="AB69" s="197" t="s">
        <v>141</v>
      </c>
      <c r="AC69" s="14"/>
      <c r="AD69" s="14"/>
      <c r="AE69" s="29"/>
      <c r="AF69" s="29"/>
      <c r="AG69" s="29"/>
      <c r="AH69" s="35">
        <v>0.3</v>
      </c>
      <c r="AI69" s="35">
        <v>0.04</v>
      </c>
      <c r="AJ69" s="29">
        <v>0.34</v>
      </c>
      <c r="AK69" s="36"/>
      <c r="AL69" s="13"/>
      <c r="AM69" s="34"/>
    </row>
    <row r="70" spans="1:39" s="3" customFormat="1" ht="15" customHeight="1" x14ac:dyDescent="0.45">
      <c r="A70" s="12">
        <f t="shared" si="1"/>
        <v>63</v>
      </c>
      <c r="B70" s="12"/>
      <c r="C70" s="197" t="s">
        <v>142</v>
      </c>
      <c r="D70" s="195" t="s">
        <v>138</v>
      </c>
      <c r="E70" s="209" t="s">
        <v>184</v>
      </c>
      <c r="F70" s="197" t="s">
        <v>138</v>
      </c>
      <c r="G70" s="13"/>
      <c r="H70" s="200"/>
      <c r="I70" s="205" t="s">
        <v>152</v>
      </c>
      <c r="J70" s="206">
        <v>40</v>
      </c>
      <c r="K70" s="15"/>
      <c r="L70" s="15"/>
      <c r="M70" s="205" t="s">
        <v>158</v>
      </c>
      <c r="N70" s="14"/>
      <c r="O70" s="206">
        <v>0.5</v>
      </c>
      <c r="P70" s="207">
        <v>0.5</v>
      </c>
      <c r="Q70" s="199"/>
      <c r="R70" s="199"/>
      <c r="S70" s="199"/>
      <c r="T70" s="199"/>
      <c r="U70" s="197" t="s">
        <v>141</v>
      </c>
      <c r="V70" s="197" t="s">
        <v>141</v>
      </c>
      <c r="W70" s="197" t="s">
        <v>141</v>
      </c>
      <c r="X70" s="197" t="s">
        <v>141</v>
      </c>
      <c r="Y70" s="197" t="s">
        <v>141</v>
      </c>
      <c r="Z70" s="197" t="s">
        <v>141</v>
      </c>
      <c r="AA70" s="197" t="s">
        <v>141</v>
      </c>
      <c r="AB70" s="197" t="s">
        <v>141</v>
      </c>
      <c r="AC70" s="14"/>
      <c r="AD70" s="14"/>
      <c r="AE70" s="29"/>
      <c r="AF70" s="29"/>
      <c r="AG70" s="29"/>
      <c r="AH70" s="35">
        <v>0.75</v>
      </c>
      <c r="AI70" s="35">
        <v>0.1</v>
      </c>
      <c r="AJ70" s="29">
        <v>0.85</v>
      </c>
      <c r="AK70" s="36"/>
      <c r="AL70" s="13"/>
      <c r="AM70" s="34"/>
    </row>
    <row r="71" spans="1:39" s="3" customFormat="1" ht="15" customHeight="1" x14ac:dyDescent="0.45">
      <c r="A71" s="12">
        <f t="shared" si="1"/>
        <v>64</v>
      </c>
      <c r="B71" s="12"/>
      <c r="C71" s="197" t="s">
        <v>142</v>
      </c>
      <c r="D71" s="195" t="s">
        <v>138</v>
      </c>
      <c r="E71" s="209" t="s">
        <v>185</v>
      </c>
      <c r="F71" s="197" t="s">
        <v>138</v>
      </c>
      <c r="G71" s="13"/>
      <c r="H71" s="200"/>
      <c r="I71" s="205" t="s">
        <v>157</v>
      </c>
      <c r="J71" s="206">
        <v>50</v>
      </c>
      <c r="K71" s="15"/>
      <c r="L71" s="15"/>
      <c r="M71" s="205" t="s">
        <v>158</v>
      </c>
      <c r="N71" s="14"/>
      <c r="O71" s="206">
        <v>0.5</v>
      </c>
      <c r="P71" s="207">
        <v>0.5</v>
      </c>
      <c r="Q71" s="199"/>
      <c r="R71" s="199"/>
      <c r="S71" s="199"/>
      <c r="T71" s="199"/>
      <c r="U71" s="197" t="s">
        <v>141</v>
      </c>
      <c r="V71" s="197" t="s">
        <v>141</v>
      </c>
      <c r="W71" s="197" t="s">
        <v>141</v>
      </c>
      <c r="X71" s="197" t="s">
        <v>141</v>
      </c>
      <c r="Y71" s="197" t="s">
        <v>141</v>
      </c>
      <c r="Z71" s="197" t="s">
        <v>141</v>
      </c>
      <c r="AA71" s="197" t="s">
        <v>141</v>
      </c>
      <c r="AB71" s="197" t="s">
        <v>141</v>
      </c>
      <c r="AC71" s="14"/>
      <c r="AD71" s="14"/>
      <c r="AE71" s="29"/>
      <c r="AF71" s="29"/>
      <c r="AG71" s="29"/>
      <c r="AH71" s="35">
        <v>0.75</v>
      </c>
      <c r="AI71" s="35">
        <v>0.1</v>
      </c>
      <c r="AJ71" s="29">
        <v>0.85</v>
      </c>
      <c r="AK71" s="36"/>
      <c r="AL71" s="13"/>
      <c r="AM71" s="34"/>
    </row>
    <row r="72" spans="1:39" s="3" customFormat="1" ht="15" customHeight="1" x14ac:dyDescent="0.45">
      <c r="A72" s="12">
        <f t="shared" si="1"/>
        <v>65</v>
      </c>
      <c r="B72" s="12"/>
      <c r="C72" s="197" t="s">
        <v>142</v>
      </c>
      <c r="D72" s="195" t="s">
        <v>138</v>
      </c>
      <c r="E72" s="209" t="s">
        <v>186</v>
      </c>
      <c r="F72" s="197" t="s">
        <v>138</v>
      </c>
      <c r="G72" s="13"/>
      <c r="H72" s="200"/>
      <c r="I72" s="205" t="s">
        <v>157</v>
      </c>
      <c r="J72" s="206">
        <v>15</v>
      </c>
      <c r="K72" s="15"/>
      <c r="L72" s="15"/>
      <c r="M72" s="205" t="s">
        <v>158</v>
      </c>
      <c r="N72" s="14"/>
      <c r="O72" s="206">
        <v>0.2</v>
      </c>
      <c r="P72" s="207">
        <v>0.2</v>
      </c>
      <c r="Q72" s="199"/>
      <c r="R72" s="199"/>
      <c r="S72" s="199"/>
      <c r="T72" s="199"/>
      <c r="U72" s="197" t="s">
        <v>141</v>
      </c>
      <c r="V72" s="197" t="s">
        <v>141</v>
      </c>
      <c r="W72" s="197" t="s">
        <v>141</v>
      </c>
      <c r="X72" s="197" t="s">
        <v>141</v>
      </c>
      <c r="Y72" s="197" t="s">
        <v>141</v>
      </c>
      <c r="Z72" s="197" t="s">
        <v>141</v>
      </c>
      <c r="AA72" s="197" t="s">
        <v>141</v>
      </c>
      <c r="AB72" s="197" t="s">
        <v>141</v>
      </c>
      <c r="AC72" s="14"/>
      <c r="AD72" s="14"/>
      <c r="AE72" s="29"/>
      <c r="AF72" s="29"/>
      <c r="AG72" s="29"/>
      <c r="AH72" s="35">
        <v>0.3</v>
      </c>
      <c r="AI72" s="35">
        <v>0.04</v>
      </c>
      <c r="AJ72" s="29">
        <v>0.34</v>
      </c>
      <c r="AK72" s="36"/>
      <c r="AL72" s="13"/>
      <c r="AM72" s="34"/>
    </row>
    <row r="73" spans="1:39" s="3" customFormat="1" ht="15" customHeight="1" x14ac:dyDescent="0.45">
      <c r="A73" s="12">
        <f t="shared" si="1"/>
        <v>66</v>
      </c>
      <c r="B73" s="12"/>
      <c r="C73" s="197" t="s">
        <v>142</v>
      </c>
      <c r="D73" s="195" t="s">
        <v>138</v>
      </c>
      <c r="E73" s="209" t="s">
        <v>187</v>
      </c>
      <c r="F73" s="197" t="s">
        <v>138</v>
      </c>
      <c r="G73" s="13"/>
      <c r="H73" s="200"/>
      <c r="I73" s="205" t="s">
        <v>152</v>
      </c>
      <c r="J73" s="206">
        <v>6</v>
      </c>
      <c r="K73" s="15"/>
      <c r="L73" s="15"/>
      <c r="M73" s="205" t="s">
        <v>158</v>
      </c>
      <c r="N73" s="14"/>
      <c r="O73" s="206">
        <v>0.2</v>
      </c>
      <c r="P73" s="207">
        <v>0.2</v>
      </c>
      <c r="Q73" s="199"/>
      <c r="R73" s="199"/>
      <c r="S73" s="199"/>
      <c r="T73" s="199"/>
      <c r="U73" s="197" t="s">
        <v>141</v>
      </c>
      <c r="V73" s="197" t="s">
        <v>141</v>
      </c>
      <c r="W73" s="197" t="s">
        <v>141</v>
      </c>
      <c r="X73" s="197" t="s">
        <v>141</v>
      </c>
      <c r="Y73" s="197" t="s">
        <v>141</v>
      </c>
      <c r="Z73" s="197" t="s">
        <v>141</v>
      </c>
      <c r="AA73" s="197" t="s">
        <v>141</v>
      </c>
      <c r="AB73" s="197" t="s">
        <v>141</v>
      </c>
      <c r="AC73" s="14"/>
      <c r="AD73" s="14"/>
      <c r="AE73" s="29"/>
      <c r="AF73" s="29"/>
      <c r="AG73" s="29"/>
      <c r="AH73" s="35">
        <v>0.3</v>
      </c>
      <c r="AI73" s="35">
        <v>0.04</v>
      </c>
      <c r="AJ73" s="29">
        <v>0.34</v>
      </c>
      <c r="AK73" s="36"/>
      <c r="AL73" s="13"/>
      <c r="AM73" s="34"/>
    </row>
    <row r="74" spans="1:39" s="3" customFormat="1" ht="15" customHeight="1" x14ac:dyDescent="0.45">
      <c r="A74" s="12">
        <f t="shared" si="1"/>
        <v>67</v>
      </c>
      <c r="B74" s="12"/>
      <c r="C74" s="197" t="s">
        <v>142</v>
      </c>
      <c r="D74" s="195" t="s">
        <v>138</v>
      </c>
      <c r="E74" s="209" t="s">
        <v>188</v>
      </c>
      <c r="F74" s="197" t="s">
        <v>138</v>
      </c>
      <c r="G74" s="13"/>
      <c r="H74" s="200"/>
      <c r="I74" s="205" t="s">
        <v>157</v>
      </c>
      <c r="J74" s="206">
        <v>23</v>
      </c>
      <c r="K74" s="15"/>
      <c r="L74" s="15"/>
      <c r="M74" s="205" t="s">
        <v>158</v>
      </c>
      <c r="N74" s="14"/>
      <c r="O74" s="206">
        <v>0.3</v>
      </c>
      <c r="P74" s="207">
        <v>0.3</v>
      </c>
      <c r="Q74" s="199"/>
      <c r="R74" s="199"/>
      <c r="S74" s="199"/>
      <c r="T74" s="199"/>
      <c r="U74" s="197" t="s">
        <v>141</v>
      </c>
      <c r="V74" s="197" t="s">
        <v>141</v>
      </c>
      <c r="W74" s="197" t="s">
        <v>141</v>
      </c>
      <c r="X74" s="197" t="s">
        <v>141</v>
      </c>
      <c r="Y74" s="197" t="s">
        <v>141</v>
      </c>
      <c r="Z74" s="197" t="s">
        <v>141</v>
      </c>
      <c r="AA74" s="197" t="s">
        <v>141</v>
      </c>
      <c r="AB74" s="197" t="s">
        <v>141</v>
      </c>
      <c r="AC74" s="14"/>
      <c r="AD74" s="14"/>
      <c r="AE74" s="29"/>
      <c r="AF74" s="29"/>
      <c r="AG74" s="29"/>
      <c r="AH74" s="35">
        <v>0.45</v>
      </c>
      <c r="AI74" s="35">
        <v>0.06</v>
      </c>
      <c r="AJ74" s="29">
        <v>0.51</v>
      </c>
      <c r="AK74" s="36"/>
      <c r="AL74" s="13"/>
      <c r="AM74" s="34"/>
    </row>
    <row r="75" spans="1:39" s="3" customFormat="1" ht="15" customHeight="1" x14ac:dyDescent="0.45">
      <c r="A75" s="12">
        <f t="shared" si="1"/>
        <v>68</v>
      </c>
      <c r="B75" s="12"/>
      <c r="C75" s="197" t="s">
        <v>142</v>
      </c>
      <c r="D75" s="195" t="s">
        <v>138</v>
      </c>
      <c r="E75" s="209" t="s">
        <v>189</v>
      </c>
      <c r="F75" s="197" t="s">
        <v>138</v>
      </c>
      <c r="G75" s="13"/>
      <c r="H75" s="200"/>
      <c r="I75" s="205" t="s">
        <v>157</v>
      </c>
      <c r="J75" s="206">
        <v>7</v>
      </c>
      <c r="K75" s="15"/>
      <c r="L75" s="15"/>
      <c r="M75" s="205" t="s">
        <v>158</v>
      </c>
      <c r="N75" s="14"/>
      <c r="O75" s="206">
        <v>0.2</v>
      </c>
      <c r="P75" s="207">
        <v>0.2</v>
      </c>
      <c r="Q75" s="199"/>
      <c r="R75" s="199"/>
      <c r="S75" s="199"/>
      <c r="T75" s="199"/>
      <c r="U75" s="197" t="s">
        <v>141</v>
      </c>
      <c r="V75" s="197" t="s">
        <v>141</v>
      </c>
      <c r="W75" s="197" t="s">
        <v>141</v>
      </c>
      <c r="X75" s="197" t="s">
        <v>141</v>
      </c>
      <c r="Y75" s="197" t="s">
        <v>141</v>
      </c>
      <c r="Z75" s="197" t="s">
        <v>141</v>
      </c>
      <c r="AA75" s="197" t="s">
        <v>141</v>
      </c>
      <c r="AB75" s="197" t="s">
        <v>141</v>
      </c>
      <c r="AC75" s="14"/>
      <c r="AD75" s="14"/>
      <c r="AE75" s="29"/>
      <c r="AF75" s="29"/>
      <c r="AG75" s="29"/>
      <c r="AH75" s="35">
        <v>0.3</v>
      </c>
      <c r="AI75" s="35">
        <v>0.04</v>
      </c>
      <c r="AJ75" s="29">
        <v>0.34</v>
      </c>
      <c r="AK75" s="36"/>
      <c r="AL75" s="13"/>
      <c r="AM75" s="34"/>
    </row>
    <row r="76" spans="1:39" s="3" customFormat="1" ht="15" customHeight="1" x14ac:dyDescent="0.45">
      <c r="A76" s="12">
        <f t="shared" si="1"/>
        <v>69</v>
      </c>
      <c r="B76" s="12"/>
      <c r="C76" s="197" t="s">
        <v>142</v>
      </c>
      <c r="D76" s="195" t="s">
        <v>138</v>
      </c>
      <c r="E76" s="209" t="s">
        <v>190</v>
      </c>
      <c r="F76" s="197" t="s">
        <v>138</v>
      </c>
      <c r="G76" s="13"/>
      <c r="H76" s="200"/>
      <c r="I76" s="205" t="s">
        <v>157</v>
      </c>
      <c r="J76" s="206">
        <v>129</v>
      </c>
      <c r="K76" s="15"/>
      <c r="L76" s="15"/>
      <c r="M76" s="205" t="s">
        <v>158</v>
      </c>
      <c r="N76" s="14"/>
      <c r="O76" s="206">
        <v>0.3</v>
      </c>
      <c r="P76" s="207">
        <v>0.3</v>
      </c>
      <c r="Q76" s="199"/>
      <c r="R76" s="199"/>
      <c r="S76" s="199"/>
      <c r="T76" s="199"/>
      <c r="U76" s="197" t="s">
        <v>141</v>
      </c>
      <c r="V76" s="197" t="s">
        <v>141</v>
      </c>
      <c r="W76" s="197" t="s">
        <v>141</v>
      </c>
      <c r="X76" s="197" t="s">
        <v>141</v>
      </c>
      <c r="Y76" s="197" t="s">
        <v>141</v>
      </c>
      <c r="Z76" s="197" t="s">
        <v>141</v>
      </c>
      <c r="AA76" s="197" t="s">
        <v>141</v>
      </c>
      <c r="AB76" s="197" t="s">
        <v>141</v>
      </c>
      <c r="AC76" s="14"/>
      <c r="AD76" s="14"/>
      <c r="AE76" s="29"/>
      <c r="AF76" s="29"/>
      <c r="AG76" s="29"/>
      <c r="AH76" s="35">
        <v>0.45</v>
      </c>
      <c r="AI76" s="35">
        <v>0.06</v>
      </c>
      <c r="AJ76" s="29">
        <v>0.51</v>
      </c>
      <c r="AK76" s="36"/>
      <c r="AL76" s="13"/>
      <c r="AM76" s="34"/>
    </row>
    <row r="77" spans="1:39" s="3" customFormat="1" ht="15" customHeight="1" x14ac:dyDescent="0.45">
      <c r="A77" s="12">
        <f t="shared" si="1"/>
        <v>70</v>
      </c>
      <c r="B77" s="12"/>
      <c r="C77" s="197" t="s">
        <v>142</v>
      </c>
      <c r="D77" s="195" t="s">
        <v>138</v>
      </c>
      <c r="E77" s="209" t="s">
        <v>171</v>
      </c>
      <c r="F77" s="197" t="s">
        <v>138</v>
      </c>
      <c r="G77" s="13"/>
      <c r="H77" s="200"/>
      <c r="I77" s="205" t="s">
        <v>157</v>
      </c>
      <c r="J77" s="206">
        <v>2</v>
      </c>
      <c r="K77" s="15"/>
      <c r="L77" s="15"/>
      <c r="M77" s="205" t="s">
        <v>158</v>
      </c>
      <c r="N77" s="14"/>
      <c r="O77" s="206">
        <v>0.1</v>
      </c>
      <c r="P77" s="207">
        <v>0.1</v>
      </c>
      <c r="Q77" s="199"/>
      <c r="R77" s="199"/>
      <c r="S77" s="199"/>
      <c r="T77" s="199"/>
      <c r="U77" s="197" t="s">
        <v>141</v>
      </c>
      <c r="V77" s="197" t="s">
        <v>141</v>
      </c>
      <c r="W77" s="197" t="s">
        <v>141</v>
      </c>
      <c r="X77" s="197" t="s">
        <v>141</v>
      </c>
      <c r="Y77" s="197" t="s">
        <v>141</v>
      </c>
      <c r="Z77" s="197" t="s">
        <v>141</v>
      </c>
      <c r="AA77" s="197" t="s">
        <v>141</v>
      </c>
      <c r="AB77" s="197" t="s">
        <v>141</v>
      </c>
      <c r="AC77" s="14"/>
      <c r="AD77" s="14"/>
      <c r="AE77" s="29"/>
      <c r="AF77" s="29"/>
      <c r="AG77" s="29"/>
      <c r="AH77" s="35">
        <v>0.15</v>
      </c>
      <c r="AI77" s="35">
        <v>0.02</v>
      </c>
      <c r="AJ77" s="29">
        <v>0.17</v>
      </c>
      <c r="AK77" s="36"/>
      <c r="AL77" s="13"/>
      <c r="AM77" s="34"/>
    </row>
    <row r="78" spans="1:39" s="3" customFormat="1" ht="15" customHeight="1" x14ac:dyDescent="0.45">
      <c r="A78" s="12">
        <f t="shared" si="1"/>
        <v>71</v>
      </c>
      <c r="B78" s="12"/>
      <c r="C78" s="197" t="s">
        <v>142</v>
      </c>
      <c r="D78" s="195" t="s">
        <v>138</v>
      </c>
      <c r="E78" s="209" t="s">
        <v>191</v>
      </c>
      <c r="F78" s="197" t="s">
        <v>138</v>
      </c>
      <c r="G78" s="13"/>
      <c r="H78" s="200"/>
      <c r="I78" s="205" t="s">
        <v>157</v>
      </c>
      <c r="J78" s="206">
        <v>203</v>
      </c>
      <c r="K78" s="15"/>
      <c r="L78" s="15"/>
      <c r="M78" s="205" t="s">
        <v>158</v>
      </c>
      <c r="N78" s="14"/>
      <c r="O78" s="206">
        <v>0.5</v>
      </c>
      <c r="P78" s="207">
        <v>0.5</v>
      </c>
      <c r="Q78" s="199"/>
      <c r="R78" s="199"/>
      <c r="S78" s="199"/>
      <c r="T78" s="199"/>
      <c r="U78" s="197" t="s">
        <v>141</v>
      </c>
      <c r="V78" s="197" t="s">
        <v>141</v>
      </c>
      <c r="W78" s="197" t="s">
        <v>141</v>
      </c>
      <c r="X78" s="197" t="s">
        <v>141</v>
      </c>
      <c r="Y78" s="197" t="s">
        <v>141</v>
      </c>
      <c r="Z78" s="197" t="s">
        <v>141</v>
      </c>
      <c r="AA78" s="197" t="s">
        <v>141</v>
      </c>
      <c r="AB78" s="197" t="s">
        <v>141</v>
      </c>
      <c r="AC78" s="14"/>
      <c r="AD78" s="14"/>
      <c r="AE78" s="29"/>
      <c r="AF78" s="29"/>
      <c r="AG78" s="29"/>
      <c r="AH78" s="35">
        <v>0.75</v>
      </c>
      <c r="AI78" s="35">
        <v>0.1</v>
      </c>
      <c r="AJ78" s="29">
        <v>0.85</v>
      </c>
      <c r="AK78" s="36"/>
      <c r="AL78" s="13"/>
      <c r="AM78" s="34"/>
    </row>
    <row r="79" spans="1:39" s="3" customFormat="1" ht="15" customHeight="1" x14ac:dyDescent="0.45">
      <c r="A79" s="12">
        <f t="shared" si="1"/>
        <v>72</v>
      </c>
      <c r="B79" s="12"/>
      <c r="C79" s="197" t="s">
        <v>142</v>
      </c>
      <c r="D79" s="195" t="s">
        <v>138</v>
      </c>
      <c r="E79" s="209" t="s">
        <v>192</v>
      </c>
      <c r="F79" s="197" t="s">
        <v>138</v>
      </c>
      <c r="G79" s="13"/>
      <c r="H79" s="200"/>
      <c r="I79" s="205" t="s">
        <v>152</v>
      </c>
      <c r="J79" s="206">
        <v>7</v>
      </c>
      <c r="K79" s="15"/>
      <c r="L79" s="15"/>
      <c r="M79" s="205" t="s">
        <v>158</v>
      </c>
      <c r="N79" s="14"/>
      <c r="O79" s="206">
        <v>0.1</v>
      </c>
      <c r="P79" s="207">
        <v>0.1</v>
      </c>
      <c r="Q79" s="199"/>
      <c r="R79" s="199"/>
      <c r="S79" s="199"/>
      <c r="T79" s="199"/>
      <c r="U79" s="197" t="s">
        <v>141</v>
      </c>
      <c r="V79" s="197" t="s">
        <v>141</v>
      </c>
      <c r="W79" s="197" t="s">
        <v>141</v>
      </c>
      <c r="X79" s="197" t="s">
        <v>141</v>
      </c>
      <c r="Y79" s="197" t="s">
        <v>141</v>
      </c>
      <c r="Z79" s="197" t="s">
        <v>141</v>
      </c>
      <c r="AA79" s="197" t="s">
        <v>141</v>
      </c>
      <c r="AB79" s="197" t="s">
        <v>141</v>
      </c>
      <c r="AC79" s="14"/>
      <c r="AD79" s="14"/>
      <c r="AE79" s="29"/>
      <c r="AF79" s="29"/>
      <c r="AG79" s="29"/>
      <c r="AH79" s="35">
        <v>0.15</v>
      </c>
      <c r="AI79" s="35">
        <v>0.02</v>
      </c>
      <c r="AJ79" s="29">
        <v>0.17</v>
      </c>
      <c r="AK79" s="36"/>
      <c r="AL79" s="13"/>
      <c r="AM79" s="34"/>
    </row>
    <row r="80" spans="1:39" s="3" customFormat="1" ht="15" customHeight="1" x14ac:dyDescent="0.45">
      <c r="A80" s="12">
        <f t="shared" si="1"/>
        <v>73</v>
      </c>
      <c r="B80" s="12"/>
      <c r="C80" s="197" t="s">
        <v>142</v>
      </c>
      <c r="D80" s="195" t="s">
        <v>138</v>
      </c>
      <c r="E80" s="209" t="s">
        <v>193</v>
      </c>
      <c r="F80" s="197" t="s">
        <v>138</v>
      </c>
      <c r="G80" s="13"/>
      <c r="H80" s="200"/>
      <c r="I80" s="205" t="s">
        <v>157</v>
      </c>
      <c r="J80" s="206">
        <v>1</v>
      </c>
      <c r="K80" s="15"/>
      <c r="L80" s="15"/>
      <c r="M80" s="205" t="s">
        <v>158</v>
      </c>
      <c r="N80" s="14"/>
      <c r="O80" s="206">
        <v>0.1</v>
      </c>
      <c r="P80" s="207">
        <v>0.1</v>
      </c>
      <c r="Q80" s="199"/>
      <c r="R80" s="199"/>
      <c r="S80" s="199"/>
      <c r="T80" s="199"/>
      <c r="U80" s="197" t="s">
        <v>141</v>
      </c>
      <c r="V80" s="197" t="s">
        <v>141</v>
      </c>
      <c r="W80" s="197" t="s">
        <v>141</v>
      </c>
      <c r="X80" s="197" t="s">
        <v>141</v>
      </c>
      <c r="Y80" s="197" t="s">
        <v>141</v>
      </c>
      <c r="Z80" s="197" t="s">
        <v>141</v>
      </c>
      <c r="AA80" s="197" t="s">
        <v>141</v>
      </c>
      <c r="AB80" s="197" t="s">
        <v>141</v>
      </c>
      <c r="AC80" s="14"/>
      <c r="AD80" s="14"/>
      <c r="AE80" s="29"/>
      <c r="AF80" s="29"/>
      <c r="AG80" s="29"/>
      <c r="AH80" s="35">
        <v>0.15</v>
      </c>
      <c r="AI80" s="35">
        <v>0.02</v>
      </c>
      <c r="AJ80" s="29">
        <v>0.17</v>
      </c>
      <c r="AK80" s="36"/>
      <c r="AL80" s="13"/>
      <c r="AM80" s="34"/>
    </row>
    <row r="81" spans="1:39" s="3" customFormat="1" ht="15" customHeight="1" x14ac:dyDescent="0.45">
      <c r="A81" s="12">
        <f t="shared" si="1"/>
        <v>74</v>
      </c>
      <c r="B81" s="12"/>
      <c r="C81" s="197" t="s">
        <v>142</v>
      </c>
      <c r="D81" s="195" t="s">
        <v>138</v>
      </c>
      <c r="E81" s="209" t="s">
        <v>194</v>
      </c>
      <c r="F81" s="197" t="s">
        <v>138</v>
      </c>
      <c r="G81" s="13"/>
      <c r="H81" s="200"/>
      <c r="I81" s="205" t="s">
        <v>157</v>
      </c>
      <c r="J81" s="206">
        <v>5</v>
      </c>
      <c r="K81" s="15"/>
      <c r="L81" s="15"/>
      <c r="M81" s="205" t="s">
        <v>158</v>
      </c>
      <c r="N81" s="14"/>
      <c r="O81" s="206">
        <v>0.1</v>
      </c>
      <c r="P81" s="207">
        <v>0.1</v>
      </c>
      <c r="Q81" s="199"/>
      <c r="R81" s="199"/>
      <c r="S81" s="199"/>
      <c r="T81" s="199"/>
      <c r="U81" s="197" t="s">
        <v>141</v>
      </c>
      <c r="V81" s="197" t="s">
        <v>141</v>
      </c>
      <c r="W81" s="197" t="s">
        <v>141</v>
      </c>
      <c r="X81" s="197" t="s">
        <v>141</v>
      </c>
      <c r="Y81" s="197" t="s">
        <v>141</v>
      </c>
      <c r="Z81" s="197" t="s">
        <v>141</v>
      </c>
      <c r="AA81" s="197" t="s">
        <v>141</v>
      </c>
      <c r="AB81" s="197" t="s">
        <v>141</v>
      </c>
      <c r="AC81" s="14"/>
      <c r="AD81" s="14"/>
      <c r="AE81" s="29"/>
      <c r="AF81" s="29"/>
      <c r="AG81" s="29"/>
      <c r="AH81" s="35">
        <v>0.15</v>
      </c>
      <c r="AI81" s="35">
        <v>0.02</v>
      </c>
      <c r="AJ81" s="29">
        <v>0.17</v>
      </c>
      <c r="AK81" s="36"/>
      <c r="AL81" s="13"/>
      <c r="AM81" s="34"/>
    </row>
    <row r="82" spans="1:39" s="3" customFormat="1" ht="15" customHeight="1" x14ac:dyDescent="0.45">
      <c r="A82" s="12">
        <f t="shared" si="1"/>
        <v>75</v>
      </c>
      <c r="B82" s="12"/>
      <c r="C82" s="197" t="s">
        <v>142</v>
      </c>
      <c r="D82" s="195" t="s">
        <v>138</v>
      </c>
      <c r="E82" s="209" t="s">
        <v>195</v>
      </c>
      <c r="F82" s="197" t="s">
        <v>138</v>
      </c>
      <c r="G82" s="13"/>
      <c r="H82" s="200"/>
      <c r="I82" s="205" t="s">
        <v>139</v>
      </c>
      <c r="J82" s="206">
        <v>4</v>
      </c>
      <c r="K82" s="15"/>
      <c r="L82" s="15"/>
      <c r="M82" s="205" t="s">
        <v>158</v>
      </c>
      <c r="N82" s="14"/>
      <c r="O82" s="206">
        <v>0.2</v>
      </c>
      <c r="P82" s="207">
        <v>0.2</v>
      </c>
      <c r="Q82" s="199"/>
      <c r="R82" s="199"/>
      <c r="S82" s="199"/>
      <c r="T82" s="199"/>
      <c r="U82" s="197" t="s">
        <v>141</v>
      </c>
      <c r="V82" s="197" t="s">
        <v>141</v>
      </c>
      <c r="W82" s="197" t="s">
        <v>141</v>
      </c>
      <c r="X82" s="197" t="s">
        <v>141</v>
      </c>
      <c r="Y82" s="197" t="s">
        <v>141</v>
      </c>
      <c r="Z82" s="197" t="s">
        <v>141</v>
      </c>
      <c r="AA82" s="197" t="s">
        <v>141</v>
      </c>
      <c r="AB82" s="197" t="s">
        <v>141</v>
      </c>
      <c r="AC82" s="14"/>
      <c r="AD82" s="14"/>
      <c r="AE82" s="29"/>
      <c r="AF82" s="29"/>
      <c r="AG82" s="29"/>
      <c r="AH82" s="35">
        <v>0.3</v>
      </c>
      <c r="AI82" s="35">
        <v>0.04</v>
      </c>
      <c r="AJ82" s="29">
        <v>0.34</v>
      </c>
      <c r="AK82" s="36"/>
      <c r="AL82" s="13"/>
      <c r="AM82" s="34"/>
    </row>
    <row r="83" spans="1:39" s="3" customFormat="1" ht="15" customHeight="1" x14ac:dyDescent="0.45">
      <c r="A83" s="12">
        <f t="shared" si="1"/>
        <v>76</v>
      </c>
      <c r="B83" s="12"/>
      <c r="C83" s="197" t="s">
        <v>142</v>
      </c>
      <c r="D83" s="195" t="s">
        <v>138</v>
      </c>
      <c r="E83" s="209" t="s">
        <v>196</v>
      </c>
      <c r="F83" s="197" t="s">
        <v>138</v>
      </c>
      <c r="G83" s="13"/>
      <c r="H83" s="200"/>
      <c r="I83" s="205" t="s">
        <v>139</v>
      </c>
      <c r="J83" s="206">
        <v>5</v>
      </c>
      <c r="K83" s="15"/>
      <c r="L83" s="15"/>
      <c r="M83" s="205" t="s">
        <v>158</v>
      </c>
      <c r="N83" s="14"/>
      <c r="O83" s="206">
        <v>0.1</v>
      </c>
      <c r="P83" s="207">
        <v>0.1</v>
      </c>
      <c r="Q83" s="199"/>
      <c r="R83" s="199"/>
      <c r="S83" s="199"/>
      <c r="T83" s="199"/>
      <c r="U83" s="197" t="s">
        <v>141</v>
      </c>
      <c r="V83" s="197" t="s">
        <v>141</v>
      </c>
      <c r="W83" s="197" t="s">
        <v>141</v>
      </c>
      <c r="X83" s="197" t="s">
        <v>141</v>
      </c>
      <c r="Y83" s="197" t="s">
        <v>141</v>
      </c>
      <c r="Z83" s="197" t="s">
        <v>141</v>
      </c>
      <c r="AA83" s="197" t="s">
        <v>141</v>
      </c>
      <c r="AB83" s="197" t="s">
        <v>141</v>
      </c>
      <c r="AC83" s="14"/>
      <c r="AD83" s="14"/>
      <c r="AE83" s="29"/>
      <c r="AF83" s="29"/>
      <c r="AG83" s="29"/>
      <c r="AH83" s="35">
        <v>0.15</v>
      </c>
      <c r="AI83" s="35">
        <v>0.02</v>
      </c>
      <c r="AJ83" s="29">
        <v>0.17</v>
      </c>
      <c r="AK83" s="36"/>
      <c r="AL83" s="13"/>
      <c r="AM83" s="34"/>
    </row>
    <row r="84" spans="1:39" s="3" customFormat="1" ht="15" customHeight="1" x14ac:dyDescent="0.45">
      <c r="A84" s="12">
        <f t="shared" si="1"/>
        <v>77</v>
      </c>
      <c r="B84" s="12"/>
      <c r="C84" s="197" t="s">
        <v>142</v>
      </c>
      <c r="D84" s="195" t="s">
        <v>138</v>
      </c>
      <c r="E84" s="209" t="s">
        <v>197</v>
      </c>
      <c r="F84" s="197" t="s">
        <v>138</v>
      </c>
      <c r="G84" s="13"/>
      <c r="H84" s="200"/>
      <c r="I84" s="205" t="s">
        <v>139</v>
      </c>
      <c r="J84" s="206">
        <v>2</v>
      </c>
      <c r="K84" s="15"/>
      <c r="L84" s="15"/>
      <c r="M84" s="205" t="s">
        <v>158</v>
      </c>
      <c r="N84" s="14"/>
      <c r="O84" s="206">
        <v>0.1</v>
      </c>
      <c r="P84" s="207">
        <v>0.1</v>
      </c>
      <c r="Q84" s="199"/>
      <c r="R84" s="199"/>
      <c r="S84" s="199"/>
      <c r="T84" s="199"/>
      <c r="U84" s="197" t="s">
        <v>141</v>
      </c>
      <c r="V84" s="197" t="s">
        <v>141</v>
      </c>
      <c r="W84" s="197" t="s">
        <v>141</v>
      </c>
      <c r="X84" s="197" t="s">
        <v>141</v>
      </c>
      <c r="Y84" s="197" t="s">
        <v>141</v>
      </c>
      <c r="Z84" s="197" t="s">
        <v>141</v>
      </c>
      <c r="AA84" s="197" t="s">
        <v>141</v>
      </c>
      <c r="AB84" s="197" t="s">
        <v>141</v>
      </c>
      <c r="AC84" s="14"/>
      <c r="AD84" s="14"/>
      <c r="AE84" s="29"/>
      <c r="AF84" s="29"/>
      <c r="AG84" s="29"/>
      <c r="AH84" s="35">
        <v>0.15</v>
      </c>
      <c r="AI84" s="35">
        <v>0.02</v>
      </c>
      <c r="AJ84" s="29">
        <v>0.17</v>
      </c>
      <c r="AK84" s="36"/>
      <c r="AL84" s="13"/>
      <c r="AM84" s="34"/>
    </row>
    <row r="85" spans="1:39" s="3" customFormat="1" ht="15" customHeight="1" x14ac:dyDescent="0.45">
      <c r="A85" s="12">
        <f t="shared" si="1"/>
        <v>78</v>
      </c>
      <c r="B85" s="12"/>
      <c r="C85" s="197" t="s">
        <v>142</v>
      </c>
      <c r="D85" s="195" t="s">
        <v>138</v>
      </c>
      <c r="E85" s="209" t="s">
        <v>198</v>
      </c>
      <c r="F85" s="197" t="s">
        <v>138</v>
      </c>
      <c r="G85" s="13"/>
      <c r="H85" s="200"/>
      <c r="I85" s="205" t="s">
        <v>157</v>
      </c>
      <c r="J85" s="206">
        <v>24</v>
      </c>
      <c r="K85" s="15"/>
      <c r="L85" s="15"/>
      <c r="M85" s="205" t="s">
        <v>158</v>
      </c>
      <c r="N85" s="14"/>
      <c r="O85" s="206">
        <v>0.4</v>
      </c>
      <c r="P85" s="207">
        <v>0.4</v>
      </c>
      <c r="Q85" s="199"/>
      <c r="R85" s="199"/>
      <c r="S85" s="199"/>
      <c r="T85" s="199"/>
      <c r="U85" s="197" t="s">
        <v>141</v>
      </c>
      <c r="V85" s="197" t="s">
        <v>141</v>
      </c>
      <c r="W85" s="197" t="s">
        <v>141</v>
      </c>
      <c r="X85" s="197" t="s">
        <v>141</v>
      </c>
      <c r="Y85" s="197" t="s">
        <v>141</v>
      </c>
      <c r="Z85" s="197" t="s">
        <v>141</v>
      </c>
      <c r="AA85" s="197" t="s">
        <v>141</v>
      </c>
      <c r="AB85" s="197" t="s">
        <v>141</v>
      </c>
      <c r="AC85" s="14"/>
      <c r="AD85" s="14"/>
      <c r="AE85" s="29"/>
      <c r="AF85" s="29"/>
      <c r="AG85" s="29"/>
      <c r="AH85" s="35">
        <v>0.6</v>
      </c>
      <c r="AI85" s="35">
        <v>0.08</v>
      </c>
      <c r="AJ85" s="29">
        <v>0.68</v>
      </c>
      <c r="AK85" s="36"/>
      <c r="AL85" s="13"/>
      <c r="AM85" s="34"/>
    </row>
    <row r="86" spans="1:39" s="3" customFormat="1" ht="15" customHeight="1" x14ac:dyDescent="0.45">
      <c r="A86" s="12">
        <f t="shared" si="1"/>
        <v>79</v>
      </c>
      <c r="B86" s="12"/>
      <c r="C86" s="197" t="s">
        <v>142</v>
      </c>
      <c r="D86" s="195" t="s">
        <v>138</v>
      </c>
      <c r="E86" s="209" t="s">
        <v>199</v>
      </c>
      <c r="F86" s="197" t="s">
        <v>138</v>
      </c>
      <c r="G86" s="13"/>
      <c r="H86" s="200"/>
      <c r="I86" s="205" t="s">
        <v>157</v>
      </c>
      <c r="J86" s="206">
        <v>12</v>
      </c>
      <c r="K86" s="15"/>
      <c r="L86" s="15"/>
      <c r="M86" s="205" t="s">
        <v>158</v>
      </c>
      <c r="N86" s="14"/>
      <c r="O86" s="206">
        <v>0.2</v>
      </c>
      <c r="P86" s="207">
        <v>0.2</v>
      </c>
      <c r="Q86" s="199"/>
      <c r="R86" s="199"/>
      <c r="S86" s="199"/>
      <c r="T86" s="199"/>
      <c r="U86" s="197" t="s">
        <v>141</v>
      </c>
      <c r="V86" s="197" t="s">
        <v>141</v>
      </c>
      <c r="W86" s="197" t="s">
        <v>141</v>
      </c>
      <c r="X86" s="197" t="s">
        <v>141</v>
      </c>
      <c r="Y86" s="197" t="s">
        <v>141</v>
      </c>
      <c r="Z86" s="197" t="s">
        <v>141</v>
      </c>
      <c r="AA86" s="197" t="s">
        <v>141</v>
      </c>
      <c r="AB86" s="197" t="s">
        <v>141</v>
      </c>
      <c r="AC86" s="14"/>
      <c r="AD86" s="14"/>
      <c r="AE86" s="29"/>
      <c r="AF86" s="29"/>
      <c r="AG86" s="29"/>
      <c r="AH86" s="35">
        <v>0.3</v>
      </c>
      <c r="AI86" s="35">
        <v>0.04</v>
      </c>
      <c r="AJ86" s="29">
        <v>0.34</v>
      </c>
      <c r="AK86" s="36"/>
      <c r="AL86" s="13"/>
      <c r="AM86" s="34"/>
    </row>
    <row r="87" spans="1:39" s="3" customFormat="1" ht="15" customHeight="1" x14ac:dyDescent="0.45">
      <c r="A87" s="12">
        <f t="shared" si="1"/>
        <v>80</v>
      </c>
      <c r="B87" s="12"/>
      <c r="C87" s="197" t="s">
        <v>142</v>
      </c>
      <c r="D87" s="195" t="s">
        <v>138</v>
      </c>
      <c r="E87" s="209" t="s">
        <v>200</v>
      </c>
      <c r="F87" s="197" t="s">
        <v>138</v>
      </c>
      <c r="G87" s="13"/>
      <c r="H87" s="200"/>
      <c r="I87" s="205" t="s">
        <v>157</v>
      </c>
      <c r="J87" s="206">
        <v>2</v>
      </c>
      <c r="K87" s="15"/>
      <c r="L87" s="15"/>
      <c r="M87" s="205" t="s">
        <v>158</v>
      </c>
      <c r="N87" s="14"/>
      <c r="O87" s="206">
        <v>0.1</v>
      </c>
      <c r="P87" s="207">
        <v>0.1</v>
      </c>
      <c r="Q87" s="199"/>
      <c r="R87" s="199"/>
      <c r="S87" s="199"/>
      <c r="T87" s="199"/>
      <c r="U87" s="197" t="s">
        <v>141</v>
      </c>
      <c r="V87" s="197" t="s">
        <v>141</v>
      </c>
      <c r="W87" s="197" t="s">
        <v>141</v>
      </c>
      <c r="X87" s="197" t="s">
        <v>141</v>
      </c>
      <c r="Y87" s="197" t="s">
        <v>141</v>
      </c>
      <c r="Z87" s="197" t="s">
        <v>141</v>
      </c>
      <c r="AA87" s="197" t="s">
        <v>141</v>
      </c>
      <c r="AB87" s="197" t="s">
        <v>141</v>
      </c>
      <c r="AC87" s="14"/>
      <c r="AD87" s="14"/>
      <c r="AE87" s="29"/>
      <c r="AF87" s="29"/>
      <c r="AG87" s="29"/>
      <c r="AH87" s="35">
        <v>0.15</v>
      </c>
      <c r="AI87" s="35">
        <v>0.02</v>
      </c>
      <c r="AJ87" s="29">
        <v>0.17</v>
      </c>
      <c r="AK87" s="36"/>
      <c r="AL87" s="13"/>
      <c r="AM87" s="34"/>
    </row>
    <row r="88" spans="1:39" s="3" customFormat="1" ht="15" customHeight="1" x14ac:dyDescent="0.45">
      <c r="A88" s="12">
        <f t="shared" si="1"/>
        <v>81</v>
      </c>
      <c r="B88" s="12"/>
      <c r="C88" s="197" t="s">
        <v>142</v>
      </c>
      <c r="D88" s="195" t="s">
        <v>138</v>
      </c>
      <c r="E88" s="209" t="s">
        <v>201</v>
      </c>
      <c r="F88" s="197" t="s">
        <v>138</v>
      </c>
      <c r="G88" s="13"/>
      <c r="H88" s="200"/>
      <c r="I88" s="205" t="s">
        <v>157</v>
      </c>
      <c r="J88" s="206">
        <v>2</v>
      </c>
      <c r="K88" s="15"/>
      <c r="L88" s="15"/>
      <c r="M88" s="205" t="s">
        <v>158</v>
      </c>
      <c r="N88" s="14"/>
      <c r="O88" s="206">
        <v>0.1</v>
      </c>
      <c r="P88" s="207">
        <v>0.1</v>
      </c>
      <c r="Q88" s="199"/>
      <c r="R88" s="199"/>
      <c r="S88" s="199"/>
      <c r="T88" s="199"/>
      <c r="U88" s="197" t="s">
        <v>141</v>
      </c>
      <c r="V88" s="197" t="s">
        <v>141</v>
      </c>
      <c r="W88" s="197" t="s">
        <v>141</v>
      </c>
      <c r="X88" s="197" t="s">
        <v>141</v>
      </c>
      <c r="Y88" s="197" t="s">
        <v>141</v>
      </c>
      <c r="Z88" s="197" t="s">
        <v>141</v>
      </c>
      <c r="AA88" s="197" t="s">
        <v>141</v>
      </c>
      <c r="AB88" s="197" t="s">
        <v>141</v>
      </c>
      <c r="AC88" s="14"/>
      <c r="AD88" s="14"/>
      <c r="AE88" s="29"/>
      <c r="AF88" s="29"/>
      <c r="AG88" s="29"/>
      <c r="AH88" s="35">
        <v>0.15</v>
      </c>
      <c r="AI88" s="35">
        <v>0.02</v>
      </c>
      <c r="AJ88" s="29">
        <v>0.17</v>
      </c>
      <c r="AK88" s="36"/>
      <c r="AL88" s="13"/>
      <c r="AM88" s="34"/>
    </row>
    <row r="89" spans="1:39" s="3" customFormat="1" ht="15" customHeight="1" x14ac:dyDescent="0.45">
      <c r="A89" s="12">
        <f t="shared" si="1"/>
        <v>82</v>
      </c>
      <c r="B89" s="12"/>
      <c r="C89" s="197" t="s">
        <v>142</v>
      </c>
      <c r="D89" s="195" t="s">
        <v>138</v>
      </c>
      <c r="E89" s="209" t="s">
        <v>202</v>
      </c>
      <c r="F89" s="197" t="s">
        <v>138</v>
      </c>
      <c r="G89" s="13"/>
      <c r="H89" s="200"/>
      <c r="I89" s="205" t="s">
        <v>152</v>
      </c>
      <c r="J89" s="206">
        <v>45</v>
      </c>
      <c r="K89" s="15"/>
      <c r="L89" s="15"/>
      <c r="M89" s="205" t="s">
        <v>158</v>
      </c>
      <c r="N89" s="14"/>
      <c r="O89" s="206">
        <v>0.3</v>
      </c>
      <c r="P89" s="207">
        <v>0.3</v>
      </c>
      <c r="Q89" s="199"/>
      <c r="R89" s="199"/>
      <c r="S89" s="199"/>
      <c r="T89" s="199"/>
      <c r="U89" s="197" t="s">
        <v>141</v>
      </c>
      <c r="V89" s="197" t="s">
        <v>141</v>
      </c>
      <c r="W89" s="197" t="s">
        <v>141</v>
      </c>
      <c r="X89" s="197" t="s">
        <v>141</v>
      </c>
      <c r="Y89" s="197" t="s">
        <v>141</v>
      </c>
      <c r="Z89" s="197" t="s">
        <v>141</v>
      </c>
      <c r="AA89" s="197" t="s">
        <v>141</v>
      </c>
      <c r="AB89" s="197" t="s">
        <v>141</v>
      </c>
      <c r="AC89" s="14"/>
      <c r="AD89" s="14"/>
      <c r="AE89" s="29"/>
      <c r="AF89" s="29"/>
      <c r="AG89" s="29"/>
      <c r="AH89" s="35">
        <v>0.45</v>
      </c>
      <c r="AI89" s="35">
        <v>0.06</v>
      </c>
      <c r="AJ89" s="29">
        <v>0.51</v>
      </c>
      <c r="AK89" s="36"/>
      <c r="AL89" s="13"/>
      <c r="AM89" s="34"/>
    </row>
    <row r="90" spans="1:39" s="3" customFormat="1" ht="15" customHeight="1" x14ac:dyDescent="0.45">
      <c r="A90" s="12">
        <f t="shared" si="1"/>
        <v>83</v>
      </c>
      <c r="B90" s="12"/>
      <c r="C90" s="197" t="s">
        <v>142</v>
      </c>
      <c r="D90" s="195" t="s">
        <v>138</v>
      </c>
      <c r="E90" s="209" t="s">
        <v>203</v>
      </c>
      <c r="F90" s="197" t="s">
        <v>138</v>
      </c>
      <c r="G90" s="13"/>
      <c r="H90" s="200"/>
      <c r="I90" s="205" t="s">
        <v>157</v>
      </c>
      <c r="J90" s="206">
        <v>1</v>
      </c>
      <c r="K90" s="15"/>
      <c r="L90" s="15"/>
      <c r="M90" s="205" t="s">
        <v>158</v>
      </c>
      <c r="N90" s="14"/>
      <c r="O90" s="206">
        <v>0.1</v>
      </c>
      <c r="P90" s="207">
        <v>0.1</v>
      </c>
      <c r="Q90" s="199"/>
      <c r="R90" s="199"/>
      <c r="S90" s="199"/>
      <c r="T90" s="199"/>
      <c r="U90" s="197" t="s">
        <v>141</v>
      </c>
      <c r="V90" s="197" t="s">
        <v>141</v>
      </c>
      <c r="W90" s="197" t="s">
        <v>141</v>
      </c>
      <c r="X90" s="197" t="s">
        <v>141</v>
      </c>
      <c r="Y90" s="197" t="s">
        <v>141</v>
      </c>
      <c r="Z90" s="197" t="s">
        <v>141</v>
      </c>
      <c r="AA90" s="197" t="s">
        <v>141</v>
      </c>
      <c r="AB90" s="197" t="s">
        <v>141</v>
      </c>
      <c r="AC90" s="14"/>
      <c r="AD90" s="14"/>
      <c r="AE90" s="29"/>
      <c r="AF90" s="29"/>
      <c r="AG90" s="29"/>
      <c r="AH90" s="35">
        <v>0.15</v>
      </c>
      <c r="AI90" s="35">
        <v>0.02</v>
      </c>
      <c r="AJ90" s="29">
        <v>0.17</v>
      </c>
      <c r="AK90" s="36"/>
      <c r="AL90" s="13"/>
      <c r="AM90" s="34"/>
    </row>
    <row r="91" spans="1:39" s="3" customFormat="1" ht="15" customHeight="1" x14ac:dyDescent="0.45">
      <c r="A91" s="12">
        <f t="shared" si="1"/>
        <v>84</v>
      </c>
      <c r="B91" s="12"/>
      <c r="C91" s="197" t="s">
        <v>142</v>
      </c>
      <c r="D91" s="195" t="s">
        <v>138</v>
      </c>
      <c r="E91" s="209" t="s">
        <v>204</v>
      </c>
      <c r="F91" s="197" t="s">
        <v>138</v>
      </c>
      <c r="G91" s="13"/>
      <c r="H91" s="200"/>
      <c r="I91" s="205" t="s">
        <v>157</v>
      </c>
      <c r="J91" s="206">
        <v>3</v>
      </c>
      <c r="K91" s="15"/>
      <c r="L91" s="15"/>
      <c r="M91" s="205" t="s">
        <v>158</v>
      </c>
      <c r="N91" s="14"/>
      <c r="O91" s="206">
        <v>0.1</v>
      </c>
      <c r="P91" s="207">
        <v>0.1</v>
      </c>
      <c r="Q91" s="199"/>
      <c r="R91" s="199"/>
      <c r="S91" s="199"/>
      <c r="T91" s="199"/>
      <c r="U91" s="197" t="s">
        <v>141</v>
      </c>
      <c r="V91" s="197" t="s">
        <v>141</v>
      </c>
      <c r="W91" s="197" t="s">
        <v>141</v>
      </c>
      <c r="X91" s="197" t="s">
        <v>141</v>
      </c>
      <c r="Y91" s="197" t="s">
        <v>141</v>
      </c>
      <c r="Z91" s="197" t="s">
        <v>141</v>
      </c>
      <c r="AA91" s="197" t="s">
        <v>141</v>
      </c>
      <c r="AB91" s="197" t="s">
        <v>141</v>
      </c>
      <c r="AC91" s="14"/>
      <c r="AD91" s="14"/>
      <c r="AE91" s="29"/>
      <c r="AF91" s="29"/>
      <c r="AG91" s="29"/>
      <c r="AH91" s="35">
        <v>0.15</v>
      </c>
      <c r="AI91" s="35">
        <v>0.02</v>
      </c>
      <c r="AJ91" s="29">
        <v>0.17</v>
      </c>
      <c r="AK91" s="36"/>
      <c r="AL91" s="13"/>
      <c r="AM91" s="34"/>
    </row>
    <row r="92" spans="1:39" s="3" customFormat="1" ht="15" customHeight="1" x14ac:dyDescent="0.45">
      <c r="A92" s="12">
        <f t="shared" si="1"/>
        <v>85</v>
      </c>
      <c r="B92" s="12"/>
      <c r="C92" s="197" t="s">
        <v>142</v>
      </c>
      <c r="D92" s="195" t="s">
        <v>138</v>
      </c>
      <c r="E92" s="209" t="s">
        <v>205</v>
      </c>
      <c r="F92" s="197" t="s">
        <v>138</v>
      </c>
      <c r="G92" s="13"/>
      <c r="H92" s="200"/>
      <c r="I92" s="205" t="s">
        <v>157</v>
      </c>
      <c r="J92" s="206">
        <v>4</v>
      </c>
      <c r="K92" s="15"/>
      <c r="L92" s="15"/>
      <c r="M92" s="205" t="s">
        <v>158</v>
      </c>
      <c r="N92" s="14"/>
      <c r="O92" s="206">
        <v>0.1</v>
      </c>
      <c r="P92" s="207">
        <v>0.1</v>
      </c>
      <c r="Q92" s="199"/>
      <c r="R92" s="199"/>
      <c r="S92" s="199"/>
      <c r="T92" s="199"/>
      <c r="U92" s="197" t="s">
        <v>141</v>
      </c>
      <c r="V92" s="197" t="s">
        <v>141</v>
      </c>
      <c r="W92" s="197" t="s">
        <v>141</v>
      </c>
      <c r="X92" s="197" t="s">
        <v>141</v>
      </c>
      <c r="Y92" s="197" t="s">
        <v>141</v>
      </c>
      <c r="Z92" s="197" t="s">
        <v>141</v>
      </c>
      <c r="AA92" s="197" t="s">
        <v>141</v>
      </c>
      <c r="AB92" s="197" t="s">
        <v>141</v>
      </c>
      <c r="AC92" s="14"/>
      <c r="AD92" s="14"/>
      <c r="AE92" s="29"/>
      <c r="AF92" s="29"/>
      <c r="AG92" s="29"/>
      <c r="AH92" s="35">
        <v>0.15</v>
      </c>
      <c r="AI92" s="35">
        <v>0.02</v>
      </c>
      <c r="AJ92" s="29">
        <v>0.17</v>
      </c>
      <c r="AK92" s="36"/>
      <c r="AL92" s="13"/>
      <c r="AM92" s="34"/>
    </row>
    <row r="93" spans="1:39" s="3" customFormat="1" ht="15" customHeight="1" x14ac:dyDescent="0.45">
      <c r="A93" s="12">
        <f t="shared" si="1"/>
        <v>86</v>
      </c>
      <c r="B93" s="12"/>
      <c r="C93" s="197" t="s">
        <v>142</v>
      </c>
      <c r="D93" s="195" t="s">
        <v>138</v>
      </c>
      <c r="E93" s="209" t="s">
        <v>206</v>
      </c>
      <c r="F93" s="197" t="s">
        <v>138</v>
      </c>
      <c r="G93" s="13"/>
      <c r="H93" s="200"/>
      <c r="I93" s="205" t="s">
        <v>157</v>
      </c>
      <c r="J93" s="206">
        <v>11</v>
      </c>
      <c r="K93" s="15"/>
      <c r="L93" s="15"/>
      <c r="M93" s="205" t="s">
        <v>158</v>
      </c>
      <c r="N93" s="14"/>
      <c r="O93" s="206">
        <v>0.1</v>
      </c>
      <c r="P93" s="207">
        <v>0.1</v>
      </c>
      <c r="Q93" s="199"/>
      <c r="R93" s="199"/>
      <c r="S93" s="199"/>
      <c r="T93" s="199"/>
      <c r="U93" s="197" t="s">
        <v>141</v>
      </c>
      <c r="V93" s="197" t="s">
        <v>141</v>
      </c>
      <c r="W93" s="197" t="s">
        <v>141</v>
      </c>
      <c r="X93" s="197" t="s">
        <v>141</v>
      </c>
      <c r="Y93" s="197" t="s">
        <v>141</v>
      </c>
      <c r="Z93" s="197" t="s">
        <v>141</v>
      </c>
      <c r="AA93" s="197" t="s">
        <v>141</v>
      </c>
      <c r="AB93" s="197" t="s">
        <v>141</v>
      </c>
      <c r="AC93" s="14"/>
      <c r="AD93" s="14"/>
      <c r="AE93" s="29"/>
      <c r="AF93" s="29"/>
      <c r="AG93" s="29"/>
      <c r="AH93" s="35">
        <v>0.15</v>
      </c>
      <c r="AI93" s="35">
        <v>0.02</v>
      </c>
      <c r="AJ93" s="29">
        <v>0.17</v>
      </c>
      <c r="AK93" s="36"/>
      <c r="AL93" s="13"/>
      <c r="AM93" s="34"/>
    </row>
    <row r="94" spans="1:39" s="3" customFormat="1" ht="15" customHeight="1" x14ac:dyDescent="0.45">
      <c r="A94" s="12">
        <f t="shared" si="1"/>
        <v>87</v>
      </c>
      <c r="B94" s="12"/>
      <c r="C94" s="197" t="s">
        <v>142</v>
      </c>
      <c r="D94" s="195" t="s">
        <v>138</v>
      </c>
      <c r="E94" s="209" t="s">
        <v>207</v>
      </c>
      <c r="F94" s="197" t="s">
        <v>138</v>
      </c>
      <c r="G94" s="13"/>
      <c r="H94" s="200"/>
      <c r="I94" s="205" t="s">
        <v>157</v>
      </c>
      <c r="J94" s="206">
        <v>18</v>
      </c>
      <c r="K94" s="15"/>
      <c r="L94" s="15"/>
      <c r="M94" s="205" t="s">
        <v>158</v>
      </c>
      <c r="N94" s="14"/>
      <c r="O94" s="206">
        <v>0.2</v>
      </c>
      <c r="P94" s="207">
        <v>0.2</v>
      </c>
      <c r="Q94" s="199"/>
      <c r="R94" s="199"/>
      <c r="S94" s="199"/>
      <c r="T94" s="199"/>
      <c r="U94" s="197" t="s">
        <v>141</v>
      </c>
      <c r="V94" s="197" t="s">
        <v>141</v>
      </c>
      <c r="W94" s="197" t="s">
        <v>141</v>
      </c>
      <c r="X94" s="197" t="s">
        <v>141</v>
      </c>
      <c r="Y94" s="197" t="s">
        <v>141</v>
      </c>
      <c r="Z94" s="197" t="s">
        <v>141</v>
      </c>
      <c r="AA94" s="197" t="s">
        <v>141</v>
      </c>
      <c r="AB94" s="197" t="s">
        <v>141</v>
      </c>
      <c r="AC94" s="14"/>
      <c r="AD94" s="14"/>
      <c r="AE94" s="29"/>
      <c r="AF94" s="29"/>
      <c r="AG94" s="29"/>
      <c r="AH94" s="35">
        <v>0.3</v>
      </c>
      <c r="AI94" s="35">
        <v>0.04</v>
      </c>
      <c r="AJ94" s="29">
        <v>0.34</v>
      </c>
      <c r="AK94" s="36"/>
      <c r="AL94" s="13"/>
      <c r="AM94" s="34"/>
    </row>
    <row r="95" spans="1:39" s="3" customFormat="1" ht="15" customHeight="1" x14ac:dyDescent="0.45">
      <c r="A95" s="12">
        <f t="shared" si="1"/>
        <v>88</v>
      </c>
      <c r="B95" s="12"/>
      <c r="C95" s="197" t="s">
        <v>142</v>
      </c>
      <c r="D95" s="195" t="s">
        <v>138</v>
      </c>
      <c r="E95" s="209" t="s">
        <v>208</v>
      </c>
      <c r="F95" s="197" t="s">
        <v>138</v>
      </c>
      <c r="G95" s="13"/>
      <c r="H95" s="200"/>
      <c r="I95" s="205" t="s">
        <v>157</v>
      </c>
      <c r="J95" s="206">
        <v>2</v>
      </c>
      <c r="K95" s="15"/>
      <c r="L95" s="15"/>
      <c r="M95" s="205" t="s">
        <v>158</v>
      </c>
      <c r="N95" s="14"/>
      <c r="O95" s="206">
        <v>0.1</v>
      </c>
      <c r="P95" s="207">
        <v>0.1</v>
      </c>
      <c r="Q95" s="199"/>
      <c r="R95" s="199"/>
      <c r="S95" s="199"/>
      <c r="T95" s="199"/>
      <c r="U95" s="197" t="s">
        <v>141</v>
      </c>
      <c r="V95" s="197" t="s">
        <v>141</v>
      </c>
      <c r="W95" s="197" t="s">
        <v>141</v>
      </c>
      <c r="X95" s="197" t="s">
        <v>141</v>
      </c>
      <c r="Y95" s="197" t="s">
        <v>141</v>
      </c>
      <c r="Z95" s="197" t="s">
        <v>141</v>
      </c>
      <c r="AA95" s="197" t="s">
        <v>141</v>
      </c>
      <c r="AB95" s="197" t="s">
        <v>141</v>
      </c>
      <c r="AC95" s="14"/>
      <c r="AD95" s="14"/>
      <c r="AE95" s="29"/>
      <c r="AF95" s="29"/>
      <c r="AG95" s="29"/>
      <c r="AH95" s="35">
        <v>0.15</v>
      </c>
      <c r="AI95" s="35">
        <v>0.02</v>
      </c>
      <c r="AJ95" s="29">
        <v>0.17</v>
      </c>
      <c r="AK95" s="36"/>
      <c r="AL95" s="13"/>
      <c r="AM95" s="34"/>
    </row>
    <row r="96" spans="1:39" s="3" customFormat="1" ht="15" customHeight="1" x14ac:dyDescent="0.45">
      <c r="A96" s="12">
        <f t="shared" si="1"/>
        <v>89</v>
      </c>
      <c r="B96" s="12"/>
      <c r="C96" s="197" t="s">
        <v>142</v>
      </c>
      <c r="D96" s="195" t="s">
        <v>138</v>
      </c>
      <c r="E96" s="209" t="s">
        <v>209</v>
      </c>
      <c r="F96" s="197" t="s">
        <v>138</v>
      </c>
      <c r="G96" s="13"/>
      <c r="H96" s="200"/>
      <c r="I96" s="205" t="s">
        <v>157</v>
      </c>
      <c r="J96" s="206">
        <v>3</v>
      </c>
      <c r="K96" s="15"/>
      <c r="L96" s="15"/>
      <c r="M96" s="205" t="s">
        <v>158</v>
      </c>
      <c r="N96" s="14"/>
      <c r="O96" s="206">
        <v>0.1</v>
      </c>
      <c r="P96" s="207">
        <v>0.1</v>
      </c>
      <c r="Q96" s="199"/>
      <c r="R96" s="199"/>
      <c r="S96" s="199"/>
      <c r="T96" s="199"/>
      <c r="U96" s="197" t="s">
        <v>141</v>
      </c>
      <c r="V96" s="197" t="s">
        <v>141</v>
      </c>
      <c r="W96" s="197" t="s">
        <v>141</v>
      </c>
      <c r="X96" s="197" t="s">
        <v>141</v>
      </c>
      <c r="Y96" s="197" t="s">
        <v>141</v>
      </c>
      <c r="Z96" s="197" t="s">
        <v>141</v>
      </c>
      <c r="AA96" s="197" t="s">
        <v>141</v>
      </c>
      <c r="AB96" s="197" t="s">
        <v>141</v>
      </c>
      <c r="AC96" s="14"/>
      <c r="AD96" s="14"/>
      <c r="AE96" s="29"/>
      <c r="AF96" s="29"/>
      <c r="AG96" s="29"/>
      <c r="AH96" s="35">
        <v>0.15</v>
      </c>
      <c r="AI96" s="35">
        <v>0.02</v>
      </c>
      <c r="AJ96" s="29">
        <v>0.17</v>
      </c>
      <c r="AK96" s="36"/>
      <c r="AL96" s="13"/>
      <c r="AM96" s="34"/>
    </row>
    <row r="97" spans="1:39" s="3" customFormat="1" ht="15" customHeight="1" x14ac:dyDescent="0.45">
      <c r="A97" s="12">
        <f t="shared" si="1"/>
        <v>90</v>
      </c>
      <c r="B97" s="12"/>
      <c r="C97" s="197" t="s">
        <v>142</v>
      </c>
      <c r="D97" s="195" t="s">
        <v>138</v>
      </c>
      <c r="E97" s="209" t="s">
        <v>210</v>
      </c>
      <c r="F97" s="197" t="s">
        <v>138</v>
      </c>
      <c r="G97" s="13"/>
      <c r="H97" s="200"/>
      <c r="I97" s="205" t="s">
        <v>157</v>
      </c>
      <c r="J97" s="206">
        <v>13</v>
      </c>
      <c r="K97" s="15"/>
      <c r="L97" s="15"/>
      <c r="M97" s="205" t="s">
        <v>158</v>
      </c>
      <c r="N97" s="14"/>
      <c r="O97" s="206">
        <v>0.1</v>
      </c>
      <c r="P97" s="207">
        <v>0.1</v>
      </c>
      <c r="Q97" s="199"/>
      <c r="R97" s="199"/>
      <c r="S97" s="199"/>
      <c r="T97" s="199"/>
      <c r="U97" s="197" t="s">
        <v>141</v>
      </c>
      <c r="V97" s="197" t="s">
        <v>141</v>
      </c>
      <c r="W97" s="197" t="s">
        <v>141</v>
      </c>
      <c r="X97" s="197" t="s">
        <v>141</v>
      </c>
      <c r="Y97" s="197" t="s">
        <v>141</v>
      </c>
      <c r="Z97" s="197" t="s">
        <v>141</v>
      </c>
      <c r="AA97" s="197" t="s">
        <v>141</v>
      </c>
      <c r="AB97" s="197" t="s">
        <v>141</v>
      </c>
      <c r="AC97" s="14"/>
      <c r="AD97" s="14"/>
      <c r="AE97" s="29"/>
      <c r="AF97" s="29"/>
      <c r="AG97" s="29"/>
      <c r="AH97" s="35">
        <v>0.15</v>
      </c>
      <c r="AI97" s="35">
        <v>0.02</v>
      </c>
      <c r="AJ97" s="29">
        <v>0.17</v>
      </c>
      <c r="AK97" s="36"/>
      <c r="AL97" s="13"/>
      <c r="AM97" s="34"/>
    </row>
    <row r="98" spans="1:39" s="3" customFormat="1" ht="15" customHeight="1" x14ac:dyDescent="0.45">
      <c r="A98" s="12">
        <f t="shared" si="1"/>
        <v>91</v>
      </c>
      <c r="B98" s="12"/>
      <c r="C98" s="197" t="s">
        <v>142</v>
      </c>
      <c r="D98" s="195" t="s">
        <v>138</v>
      </c>
      <c r="E98" s="209" t="s">
        <v>211</v>
      </c>
      <c r="F98" s="197" t="s">
        <v>138</v>
      </c>
      <c r="G98" s="13"/>
      <c r="H98" s="200"/>
      <c r="I98" s="205" t="s">
        <v>157</v>
      </c>
      <c r="J98" s="206">
        <v>3</v>
      </c>
      <c r="K98" s="15"/>
      <c r="L98" s="15"/>
      <c r="M98" s="205" t="s">
        <v>158</v>
      </c>
      <c r="N98" s="14"/>
      <c r="O98" s="206">
        <v>0.1</v>
      </c>
      <c r="P98" s="207">
        <v>0.1</v>
      </c>
      <c r="Q98" s="199"/>
      <c r="R98" s="199"/>
      <c r="S98" s="199"/>
      <c r="T98" s="199"/>
      <c r="U98" s="197" t="s">
        <v>141</v>
      </c>
      <c r="V98" s="197" t="s">
        <v>141</v>
      </c>
      <c r="W98" s="197" t="s">
        <v>141</v>
      </c>
      <c r="X98" s="197" t="s">
        <v>141</v>
      </c>
      <c r="Y98" s="197" t="s">
        <v>141</v>
      </c>
      <c r="Z98" s="197" t="s">
        <v>141</v>
      </c>
      <c r="AA98" s="197" t="s">
        <v>141</v>
      </c>
      <c r="AB98" s="197" t="s">
        <v>141</v>
      </c>
      <c r="AC98" s="14"/>
      <c r="AD98" s="14"/>
      <c r="AE98" s="29"/>
      <c r="AF98" s="29"/>
      <c r="AG98" s="29"/>
      <c r="AH98" s="35">
        <v>0.15</v>
      </c>
      <c r="AI98" s="35">
        <v>0.02</v>
      </c>
      <c r="AJ98" s="29">
        <v>0.17</v>
      </c>
      <c r="AK98" s="36"/>
      <c r="AL98" s="13"/>
      <c r="AM98" s="34"/>
    </row>
    <row r="99" spans="1:39" s="3" customFormat="1" ht="15" customHeight="1" x14ac:dyDescent="0.45">
      <c r="A99" s="12">
        <f t="shared" si="1"/>
        <v>92</v>
      </c>
      <c r="B99" s="12"/>
      <c r="C99" s="197" t="s">
        <v>142</v>
      </c>
      <c r="D99" s="195" t="s">
        <v>138</v>
      </c>
      <c r="E99" s="209" t="s">
        <v>212</v>
      </c>
      <c r="F99" s="197" t="s">
        <v>138</v>
      </c>
      <c r="G99" s="13"/>
      <c r="H99" s="200"/>
      <c r="I99" s="205" t="s">
        <v>157</v>
      </c>
      <c r="J99" s="206">
        <v>14</v>
      </c>
      <c r="K99" s="15"/>
      <c r="L99" s="15"/>
      <c r="M99" s="205" t="s">
        <v>158</v>
      </c>
      <c r="N99" s="14"/>
      <c r="O99" s="206">
        <v>0.2</v>
      </c>
      <c r="P99" s="207">
        <v>0.2</v>
      </c>
      <c r="Q99" s="199"/>
      <c r="R99" s="199"/>
      <c r="S99" s="199"/>
      <c r="T99" s="199"/>
      <c r="U99" s="197" t="s">
        <v>141</v>
      </c>
      <c r="V99" s="197" t="s">
        <v>141</v>
      </c>
      <c r="W99" s="197" t="s">
        <v>141</v>
      </c>
      <c r="X99" s="197" t="s">
        <v>141</v>
      </c>
      <c r="Y99" s="197" t="s">
        <v>141</v>
      </c>
      <c r="Z99" s="197" t="s">
        <v>141</v>
      </c>
      <c r="AA99" s="197" t="s">
        <v>141</v>
      </c>
      <c r="AB99" s="197" t="s">
        <v>141</v>
      </c>
      <c r="AC99" s="14"/>
      <c r="AD99" s="14"/>
      <c r="AE99" s="29"/>
      <c r="AF99" s="29"/>
      <c r="AG99" s="29"/>
      <c r="AH99" s="35">
        <v>0.3</v>
      </c>
      <c r="AI99" s="35">
        <v>0.04</v>
      </c>
      <c r="AJ99" s="29">
        <v>0.34</v>
      </c>
      <c r="AK99" s="36"/>
      <c r="AL99" s="13"/>
      <c r="AM99" s="34"/>
    </row>
    <row r="100" spans="1:39" s="3" customFormat="1" ht="15" customHeight="1" x14ac:dyDescent="0.45">
      <c r="A100" s="12">
        <f t="shared" si="1"/>
        <v>93</v>
      </c>
      <c r="B100" s="12"/>
      <c r="C100" s="197" t="s">
        <v>142</v>
      </c>
      <c r="D100" s="195" t="s">
        <v>138</v>
      </c>
      <c r="E100" s="209" t="s">
        <v>213</v>
      </c>
      <c r="F100" s="197" t="s">
        <v>138</v>
      </c>
      <c r="G100" s="13"/>
      <c r="H100" s="200"/>
      <c r="I100" s="205" t="s">
        <v>157</v>
      </c>
      <c r="J100" s="206">
        <v>10</v>
      </c>
      <c r="K100" s="15"/>
      <c r="L100" s="15"/>
      <c r="M100" s="205" t="s">
        <v>158</v>
      </c>
      <c r="N100" s="14"/>
      <c r="O100" s="206">
        <v>0.1</v>
      </c>
      <c r="P100" s="207">
        <v>0.1</v>
      </c>
      <c r="Q100" s="199"/>
      <c r="R100" s="199"/>
      <c r="S100" s="199"/>
      <c r="T100" s="199"/>
      <c r="U100" s="197" t="s">
        <v>141</v>
      </c>
      <c r="V100" s="197" t="s">
        <v>141</v>
      </c>
      <c r="W100" s="197" t="s">
        <v>141</v>
      </c>
      <c r="X100" s="197" t="s">
        <v>141</v>
      </c>
      <c r="Y100" s="197" t="s">
        <v>141</v>
      </c>
      <c r="Z100" s="197" t="s">
        <v>141</v>
      </c>
      <c r="AA100" s="197" t="s">
        <v>141</v>
      </c>
      <c r="AB100" s="197" t="s">
        <v>141</v>
      </c>
      <c r="AC100" s="14"/>
      <c r="AD100" s="14"/>
      <c r="AE100" s="29"/>
      <c r="AF100" s="29"/>
      <c r="AG100" s="29"/>
      <c r="AH100" s="35">
        <v>0.15</v>
      </c>
      <c r="AI100" s="35">
        <v>0.02</v>
      </c>
      <c r="AJ100" s="29">
        <v>0.17</v>
      </c>
      <c r="AK100" s="36"/>
      <c r="AL100" s="13"/>
      <c r="AM100" s="34"/>
    </row>
    <row r="101" spans="1:39" s="3" customFormat="1" ht="15" customHeight="1" x14ac:dyDescent="0.45">
      <c r="A101" s="12">
        <f t="shared" si="1"/>
        <v>94</v>
      </c>
      <c r="B101" s="12"/>
      <c r="C101" s="197" t="s">
        <v>142</v>
      </c>
      <c r="D101" s="195" t="s">
        <v>138</v>
      </c>
      <c r="E101" s="209" t="s">
        <v>214</v>
      </c>
      <c r="F101" s="197" t="s">
        <v>138</v>
      </c>
      <c r="G101" s="13"/>
      <c r="H101" s="200"/>
      <c r="I101" s="205" t="s">
        <v>152</v>
      </c>
      <c r="J101" s="206">
        <v>6</v>
      </c>
      <c r="K101" s="15"/>
      <c r="L101" s="15"/>
      <c r="M101" s="205" t="s">
        <v>158</v>
      </c>
      <c r="N101" s="14"/>
      <c r="O101" s="206">
        <v>0.2</v>
      </c>
      <c r="P101" s="207">
        <v>0.2</v>
      </c>
      <c r="Q101" s="199"/>
      <c r="R101" s="199"/>
      <c r="S101" s="199"/>
      <c r="T101" s="199"/>
      <c r="U101" s="197" t="s">
        <v>141</v>
      </c>
      <c r="V101" s="197" t="s">
        <v>141</v>
      </c>
      <c r="W101" s="197" t="s">
        <v>141</v>
      </c>
      <c r="X101" s="197" t="s">
        <v>141</v>
      </c>
      <c r="Y101" s="197" t="s">
        <v>141</v>
      </c>
      <c r="Z101" s="197" t="s">
        <v>141</v>
      </c>
      <c r="AA101" s="197" t="s">
        <v>141</v>
      </c>
      <c r="AB101" s="197" t="s">
        <v>141</v>
      </c>
      <c r="AC101" s="14"/>
      <c r="AD101" s="14"/>
      <c r="AE101" s="29"/>
      <c r="AF101" s="29"/>
      <c r="AG101" s="29"/>
      <c r="AH101" s="35">
        <v>0.3</v>
      </c>
      <c r="AI101" s="35">
        <v>0.04</v>
      </c>
      <c r="AJ101" s="29">
        <v>0.34</v>
      </c>
      <c r="AK101" s="36"/>
      <c r="AL101" s="13"/>
      <c r="AM101" s="34"/>
    </row>
    <row r="102" spans="1:39" s="3" customFormat="1" ht="15" customHeight="1" x14ac:dyDescent="0.45">
      <c r="A102" s="12">
        <f t="shared" si="1"/>
        <v>95</v>
      </c>
      <c r="B102" s="12"/>
      <c r="C102" s="197" t="s">
        <v>142</v>
      </c>
      <c r="D102" s="195" t="s">
        <v>138</v>
      </c>
      <c r="E102" s="209" t="s">
        <v>215</v>
      </c>
      <c r="F102" s="197" t="s">
        <v>138</v>
      </c>
      <c r="G102" s="13"/>
      <c r="H102" s="200"/>
      <c r="I102" s="205" t="s">
        <v>152</v>
      </c>
      <c r="J102" s="206">
        <v>51</v>
      </c>
      <c r="K102" s="15"/>
      <c r="L102" s="15"/>
      <c r="M102" s="205" t="s">
        <v>158</v>
      </c>
      <c r="N102" s="14"/>
      <c r="O102" s="206">
        <v>0.8</v>
      </c>
      <c r="P102" s="207">
        <v>0.8</v>
      </c>
      <c r="Q102" s="199"/>
      <c r="R102" s="199"/>
      <c r="S102" s="199"/>
      <c r="T102" s="199"/>
      <c r="U102" s="197" t="s">
        <v>141</v>
      </c>
      <c r="V102" s="197" t="s">
        <v>141</v>
      </c>
      <c r="W102" s="197" t="s">
        <v>141</v>
      </c>
      <c r="X102" s="197" t="s">
        <v>141</v>
      </c>
      <c r="Y102" s="197" t="s">
        <v>141</v>
      </c>
      <c r="Z102" s="197" t="s">
        <v>141</v>
      </c>
      <c r="AA102" s="197" t="s">
        <v>141</v>
      </c>
      <c r="AB102" s="197" t="s">
        <v>141</v>
      </c>
      <c r="AC102" s="14"/>
      <c r="AD102" s="14"/>
      <c r="AE102" s="29"/>
      <c r="AF102" s="29"/>
      <c r="AG102" s="29"/>
      <c r="AH102" s="35">
        <v>1.19</v>
      </c>
      <c r="AI102" s="35">
        <v>0.15</v>
      </c>
      <c r="AJ102" s="29">
        <v>1.34</v>
      </c>
      <c r="AK102" s="36"/>
      <c r="AL102" s="13"/>
      <c r="AM102" s="34"/>
    </row>
    <row r="103" spans="1:39" s="3" customFormat="1" ht="15" customHeight="1" x14ac:dyDescent="0.45">
      <c r="A103" s="12">
        <f t="shared" si="1"/>
        <v>96</v>
      </c>
      <c r="B103" s="12"/>
      <c r="C103" s="197" t="s">
        <v>142</v>
      </c>
      <c r="D103" s="195" t="s">
        <v>138</v>
      </c>
      <c r="E103" s="209" t="s">
        <v>216</v>
      </c>
      <c r="F103" s="197" t="s">
        <v>138</v>
      </c>
      <c r="G103" s="13"/>
      <c r="H103" s="200"/>
      <c r="I103" s="205" t="s">
        <v>152</v>
      </c>
      <c r="J103" s="206">
        <v>6</v>
      </c>
      <c r="K103" s="15"/>
      <c r="L103" s="15"/>
      <c r="M103" s="205" t="s">
        <v>158</v>
      </c>
      <c r="N103" s="14"/>
      <c r="O103" s="206">
        <v>0.2</v>
      </c>
      <c r="P103" s="207">
        <v>0.2</v>
      </c>
      <c r="Q103" s="199"/>
      <c r="R103" s="199"/>
      <c r="S103" s="199"/>
      <c r="T103" s="199"/>
      <c r="U103" s="197" t="s">
        <v>141</v>
      </c>
      <c r="V103" s="197" t="s">
        <v>141</v>
      </c>
      <c r="W103" s="197" t="s">
        <v>141</v>
      </c>
      <c r="X103" s="197" t="s">
        <v>141</v>
      </c>
      <c r="Y103" s="197" t="s">
        <v>141</v>
      </c>
      <c r="Z103" s="197" t="s">
        <v>141</v>
      </c>
      <c r="AA103" s="197" t="s">
        <v>141</v>
      </c>
      <c r="AB103" s="197" t="s">
        <v>141</v>
      </c>
      <c r="AC103" s="14"/>
      <c r="AD103" s="14"/>
      <c r="AE103" s="29"/>
      <c r="AF103" s="29"/>
      <c r="AG103" s="29"/>
      <c r="AH103" s="35">
        <v>0.3</v>
      </c>
      <c r="AI103" s="35">
        <v>0.04</v>
      </c>
      <c r="AJ103" s="29">
        <v>0.34</v>
      </c>
      <c r="AK103" s="36"/>
      <c r="AL103" s="13"/>
      <c r="AM103" s="34"/>
    </row>
    <row r="104" spans="1:39" s="3" customFormat="1" ht="15" customHeight="1" x14ac:dyDescent="0.45">
      <c r="A104" s="12">
        <f t="shared" si="1"/>
        <v>97</v>
      </c>
      <c r="B104" s="12"/>
      <c r="C104" s="197" t="s">
        <v>142</v>
      </c>
      <c r="D104" s="195" t="s">
        <v>138</v>
      </c>
      <c r="E104" s="209" t="s">
        <v>217</v>
      </c>
      <c r="F104" s="197" t="s">
        <v>138</v>
      </c>
      <c r="G104" s="13"/>
      <c r="H104" s="200"/>
      <c r="I104" s="205" t="s">
        <v>157</v>
      </c>
      <c r="J104" s="206">
        <v>28</v>
      </c>
      <c r="K104" s="15"/>
      <c r="L104" s="15"/>
      <c r="M104" s="205" t="s">
        <v>158</v>
      </c>
      <c r="N104" s="14"/>
      <c r="O104" s="206">
        <v>0.2</v>
      </c>
      <c r="P104" s="207">
        <v>0.2</v>
      </c>
      <c r="Q104" s="199"/>
      <c r="R104" s="199"/>
      <c r="S104" s="199"/>
      <c r="T104" s="199"/>
      <c r="U104" s="197" t="s">
        <v>141</v>
      </c>
      <c r="V104" s="197" t="s">
        <v>141</v>
      </c>
      <c r="W104" s="197" t="s">
        <v>141</v>
      </c>
      <c r="X104" s="197" t="s">
        <v>141</v>
      </c>
      <c r="Y104" s="197" t="s">
        <v>141</v>
      </c>
      <c r="Z104" s="197" t="s">
        <v>141</v>
      </c>
      <c r="AA104" s="197" t="s">
        <v>141</v>
      </c>
      <c r="AB104" s="197" t="s">
        <v>141</v>
      </c>
      <c r="AC104" s="14"/>
      <c r="AD104" s="14"/>
      <c r="AE104" s="29"/>
      <c r="AF104" s="29"/>
      <c r="AG104" s="29"/>
      <c r="AH104" s="35">
        <v>0.3</v>
      </c>
      <c r="AI104" s="35">
        <v>0.04</v>
      </c>
      <c r="AJ104" s="29">
        <v>0.34</v>
      </c>
      <c r="AK104" s="36"/>
      <c r="AL104" s="13"/>
      <c r="AM104" s="34"/>
    </row>
    <row r="105" spans="1:39" s="3" customFormat="1" ht="15" customHeight="1" x14ac:dyDescent="0.45">
      <c r="A105" s="12">
        <f t="shared" si="1"/>
        <v>98</v>
      </c>
      <c r="B105" s="12"/>
      <c r="C105" s="197" t="s">
        <v>142</v>
      </c>
      <c r="D105" s="195" t="s">
        <v>138</v>
      </c>
      <c r="E105" s="209" t="s">
        <v>218</v>
      </c>
      <c r="F105" s="197" t="s">
        <v>138</v>
      </c>
      <c r="G105" s="13"/>
      <c r="H105" s="200"/>
      <c r="I105" s="205" t="s">
        <v>152</v>
      </c>
      <c r="J105" s="206">
        <v>4</v>
      </c>
      <c r="K105" s="15"/>
      <c r="L105" s="15"/>
      <c r="M105" s="205" t="s">
        <v>158</v>
      </c>
      <c r="N105" s="14"/>
      <c r="O105" s="206">
        <v>0.3</v>
      </c>
      <c r="P105" s="207">
        <v>0.3</v>
      </c>
      <c r="Q105" s="199"/>
      <c r="R105" s="199"/>
      <c r="S105" s="199"/>
      <c r="T105" s="199"/>
      <c r="U105" s="197" t="s">
        <v>141</v>
      </c>
      <c r="V105" s="197" t="s">
        <v>141</v>
      </c>
      <c r="W105" s="197" t="s">
        <v>141</v>
      </c>
      <c r="X105" s="197" t="s">
        <v>141</v>
      </c>
      <c r="Y105" s="197" t="s">
        <v>141</v>
      </c>
      <c r="Z105" s="197" t="s">
        <v>141</v>
      </c>
      <c r="AA105" s="197" t="s">
        <v>141</v>
      </c>
      <c r="AB105" s="197" t="s">
        <v>141</v>
      </c>
      <c r="AC105" s="14"/>
      <c r="AD105" s="14"/>
      <c r="AE105" s="29"/>
      <c r="AF105" s="29"/>
      <c r="AG105" s="29"/>
      <c r="AH105" s="35">
        <v>0.45</v>
      </c>
      <c r="AI105" s="35">
        <v>0.06</v>
      </c>
      <c r="AJ105" s="29">
        <v>0.51</v>
      </c>
      <c r="AK105" s="36"/>
      <c r="AL105" s="13"/>
      <c r="AM105" s="34"/>
    </row>
    <row r="106" spans="1:39" s="3" customFormat="1" ht="15" customHeight="1" x14ac:dyDescent="0.45">
      <c r="A106" s="12">
        <f t="shared" si="1"/>
        <v>99</v>
      </c>
      <c r="B106" s="12"/>
      <c r="C106" s="197" t="s">
        <v>142</v>
      </c>
      <c r="D106" s="195" t="s">
        <v>138</v>
      </c>
      <c r="E106" s="209" t="s">
        <v>219</v>
      </c>
      <c r="F106" s="197" t="s">
        <v>138</v>
      </c>
      <c r="G106" s="13"/>
      <c r="H106" s="200"/>
      <c r="I106" s="205" t="s">
        <v>157</v>
      </c>
      <c r="J106" s="206">
        <v>39</v>
      </c>
      <c r="K106" s="15"/>
      <c r="L106" s="15"/>
      <c r="M106" s="205" t="s">
        <v>158</v>
      </c>
      <c r="N106" s="14"/>
      <c r="O106" s="206">
        <v>0.2</v>
      </c>
      <c r="P106" s="207">
        <v>0.2</v>
      </c>
      <c r="Q106" s="199"/>
      <c r="R106" s="199"/>
      <c r="S106" s="199"/>
      <c r="T106" s="199"/>
      <c r="U106" s="197" t="s">
        <v>141</v>
      </c>
      <c r="V106" s="197" t="s">
        <v>141</v>
      </c>
      <c r="W106" s="197" t="s">
        <v>141</v>
      </c>
      <c r="X106" s="197" t="s">
        <v>141</v>
      </c>
      <c r="Y106" s="197" t="s">
        <v>141</v>
      </c>
      <c r="Z106" s="197" t="s">
        <v>141</v>
      </c>
      <c r="AA106" s="197" t="s">
        <v>141</v>
      </c>
      <c r="AB106" s="197" t="s">
        <v>141</v>
      </c>
      <c r="AC106" s="14"/>
      <c r="AD106" s="14"/>
      <c r="AE106" s="29"/>
      <c r="AF106" s="29"/>
      <c r="AG106" s="29"/>
      <c r="AH106" s="35">
        <v>0.3</v>
      </c>
      <c r="AI106" s="35">
        <v>0.04</v>
      </c>
      <c r="AJ106" s="29">
        <v>0.34</v>
      </c>
      <c r="AK106" s="36"/>
      <c r="AL106" s="13"/>
      <c r="AM106" s="34"/>
    </row>
    <row r="107" spans="1:39" s="3" customFormat="1" ht="15" customHeight="1" x14ac:dyDescent="0.45">
      <c r="A107" s="12">
        <f t="shared" si="1"/>
        <v>100</v>
      </c>
      <c r="B107" s="12"/>
      <c r="C107" s="197" t="s">
        <v>142</v>
      </c>
      <c r="D107" s="195" t="s">
        <v>138</v>
      </c>
      <c r="E107" s="209" t="s">
        <v>220</v>
      </c>
      <c r="F107" s="197" t="s">
        <v>138</v>
      </c>
      <c r="G107" s="13"/>
      <c r="H107" s="200"/>
      <c r="I107" s="205" t="s">
        <v>157</v>
      </c>
      <c r="J107" s="206">
        <v>14</v>
      </c>
      <c r="K107" s="15"/>
      <c r="L107" s="15"/>
      <c r="M107" s="205" t="s">
        <v>158</v>
      </c>
      <c r="N107" s="14"/>
      <c r="O107" s="206">
        <v>0.2</v>
      </c>
      <c r="P107" s="207">
        <v>0.2</v>
      </c>
      <c r="Q107" s="199"/>
      <c r="R107" s="199"/>
      <c r="S107" s="199"/>
      <c r="T107" s="199"/>
      <c r="U107" s="197" t="s">
        <v>141</v>
      </c>
      <c r="V107" s="197" t="s">
        <v>141</v>
      </c>
      <c r="W107" s="197" t="s">
        <v>141</v>
      </c>
      <c r="X107" s="197" t="s">
        <v>141</v>
      </c>
      <c r="Y107" s="197" t="s">
        <v>141</v>
      </c>
      <c r="Z107" s="197" t="s">
        <v>141</v>
      </c>
      <c r="AA107" s="197" t="s">
        <v>141</v>
      </c>
      <c r="AB107" s="197" t="s">
        <v>141</v>
      </c>
      <c r="AC107" s="14"/>
      <c r="AD107" s="14"/>
      <c r="AE107" s="29"/>
      <c r="AF107" s="29"/>
      <c r="AG107" s="29"/>
      <c r="AH107" s="35">
        <v>0.3</v>
      </c>
      <c r="AI107" s="35">
        <v>0.04</v>
      </c>
      <c r="AJ107" s="29">
        <v>0.34</v>
      </c>
      <c r="AK107" s="36"/>
      <c r="AL107" s="13"/>
      <c r="AM107" s="34"/>
    </row>
    <row r="108" spans="1:39" s="3" customFormat="1" ht="15" customHeight="1" x14ac:dyDescent="0.45">
      <c r="A108" s="12">
        <f t="shared" si="1"/>
        <v>101</v>
      </c>
      <c r="B108" s="12"/>
      <c r="C108" s="197" t="s">
        <v>142</v>
      </c>
      <c r="D108" s="195" t="s">
        <v>138</v>
      </c>
      <c r="E108" s="209" t="s">
        <v>221</v>
      </c>
      <c r="F108" s="197" t="s">
        <v>138</v>
      </c>
      <c r="G108" s="13"/>
      <c r="H108" s="200"/>
      <c r="I108" s="205" t="s">
        <v>157</v>
      </c>
      <c r="J108" s="206">
        <v>19</v>
      </c>
      <c r="K108" s="15"/>
      <c r="L108" s="15"/>
      <c r="M108" s="205" t="s">
        <v>158</v>
      </c>
      <c r="N108" s="14"/>
      <c r="O108" s="206">
        <v>0.5</v>
      </c>
      <c r="P108" s="207">
        <v>0.5</v>
      </c>
      <c r="Q108" s="199"/>
      <c r="R108" s="199"/>
      <c r="S108" s="199"/>
      <c r="T108" s="199"/>
      <c r="U108" s="197" t="s">
        <v>141</v>
      </c>
      <c r="V108" s="197" t="s">
        <v>141</v>
      </c>
      <c r="W108" s="197" t="s">
        <v>141</v>
      </c>
      <c r="X108" s="197" t="s">
        <v>141</v>
      </c>
      <c r="Y108" s="197" t="s">
        <v>141</v>
      </c>
      <c r="Z108" s="197" t="s">
        <v>141</v>
      </c>
      <c r="AA108" s="197" t="s">
        <v>141</v>
      </c>
      <c r="AB108" s="197" t="s">
        <v>141</v>
      </c>
      <c r="AC108" s="14"/>
      <c r="AD108" s="14"/>
      <c r="AE108" s="29"/>
      <c r="AF108" s="29"/>
      <c r="AG108" s="29"/>
      <c r="AH108" s="35">
        <v>0.75</v>
      </c>
      <c r="AI108" s="35">
        <v>0.1</v>
      </c>
      <c r="AJ108" s="29">
        <v>0.85</v>
      </c>
      <c r="AK108" s="36"/>
      <c r="AL108" s="13"/>
      <c r="AM108" s="34"/>
    </row>
    <row r="109" spans="1:39" s="3" customFormat="1" ht="15" customHeight="1" x14ac:dyDescent="0.45">
      <c r="A109" s="12">
        <f t="shared" si="1"/>
        <v>102</v>
      </c>
      <c r="B109" s="12"/>
      <c r="C109" s="197" t="s">
        <v>142</v>
      </c>
      <c r="D109" s="195" t="s">
        <v>138</v>
      </c>
      <c r="E109" s="209" t="s">
        <v>222</v>
      </c>
      <c r="F109" s="197" t="s">
        <v>138</v>
      </c>
      <c r="G109" s="13"/>
      <c r="H109" s="200"/>
      <c r="I109" s="205" t="s">
        <v>157</v>
      </c>
      <c r="J109" s="206">
        <v>66</v>
      </c>
      <c r="K109" s="15"/>
      <c r="L109" s="15"/>
      <c r="M109" s="205" t="s">
        <v>158</v>
      </c>
      <c r="N109" s="14"/>
      <c r="O109" s="206">
        <v>0.5</v>
      </c>
      <c r="P109" s="207">
        <v>0.5</v>
      </c>
      <c r="Q109" s="199"/>
      <c r="R109" s="199"/>
      <c r="S109" s="199"/>
      <c r="T109" s="199"/>
      <c r="U109" s="197" t="s">
        <v>141</v>
      </c>
      <c r="V109" s="197" t="s">
        <v>141</v>
      </c>
      <c r="W109" s="197" t="s">
        <v>141</v>
      </c>
      <c r="X109" s="197" t="s">
        <v>141</v>
      </c>
      <c r="Y109" s="197" t="s">
        <v>141</v>
      </c>
      <c r="Z109" s="197" t="s">
        <v>141</v>
      </c>
      <c r="AA109" s="197" t="s">
        <v>141</v>
      </c>
      <c r="AB109" s="197" t="s">
        <v>141</v>
      </c>
      <c r="AC109" s="14"/>
      <c r="AD109" s="14"/>
      <c r="AE109" s="29"/>
      <c r="AF109" s="29"/>
      <c r="AG109" s="29"/>
      <c r="AH109" s="35">
        <v>0.75</v>
      </c>
      <c r="AI109" s="35">
        <v>0.1</v>
      </c>
      <c r="AJ109" s="29">
        <v>0.85</v>
      </c>
      <c r="AK109" s="36"/>
      <c r="AL109" s="13"/>
      <c r="AM109" s="34"/>
    </row>
    <row r="110" spans="1:39" s="3" customFormat="1" ht="15" customHeight="1" x14ac:dyDescent="0.45">
      <c r="A110" s="12">
        <f t="shared" si="1"/>
        <v>103</v>
      </c>
      <c r="B110" s="12"/>
      <c r="C110" s="197" t="s">
        <v>142</v>
      </c>
      <c r="D110" s="195" t="s">
        <v>138</v>
      </c>
      <c r="E110" s="209" t="s">
        <v>223</v>
      </c>
      <c r="F110" s="197" t="s">
        <v>138</v>
      </c>
      <c r="G110" s="13"/>
      <c r="H110" s="200"/>
      <c r="I110" s="205" t="s">
        <v>157</v>
      </c>
      <c r="J110" s="206">
        <v>14</v>
      </c>
      <c r="K110" s="15"/>
      <c r="L110" s="15"/>
      <c r="M110" s="205" t="s">
        <v>158</v>
      </c>
      <c r="N110" s="14"/>
      <c r="O110" s="206">
        <v>0.5</v>
      </c>
      <c r="P110" s="207">
        <v>0.5</v>
      </c>
      <c r="Q110" s="199"/>
      <c r="R110" s="199"/>
      <c r="S110" s="199"/>
      <c r="T110" s="199"/>
      <c r="U110" s="197" t="s">
        <v>141</v>
      </c>
      <c r="V110" s="197" t="s">
        <v>141</v>
      </c>
      <c r="W110" s="197" t="s">
        <v>141</v>
      </c>
      <c r="X110" s="197" t="s">
        <v>141</v>
      </c>
      <c r="Y110" s="197" t="s">
        <v>141</v>
      </c>
      <c r="Z110" s="197" t="s">
        <v>141</v>
      </c>
      <c r="AA110" s="197" t="s">
        <v>141</v>
      </c>
      <c r="AB110" s="197" t="s">
        <v>141</v>
      </c>
      <c r="AC110" s="14"/>
      <c r="AD110" s="14"/>
      <c r="AE110" s="29"/>
      <c r="AF110" s="29"/>
      <c r="AG110" s="29"/>
      <c r="AH110" s="35">
        <v>0.75</v>
      </c>
      <c r="AI110" s="35">
        <v>0.1</v>
      </c>
      <c r="AJ110" s="29">
        <v>0.85</v>
      </c>
      <c r="AK110" s="36"/>
      <c r="AL110" s="13"/>
      <c r="AM110" s="34"/>
    </row>
    <row r="111" spans="1:39" s="3" customFormat="1" ht="15" customHeight="1" x14ac:dyDescent="0.45">
      <c r="A111" s="12">
        <f t="shared" si="1"/>
        <v>104</v>
      </c>
      <c r="B111" s="12"/>
      <c r="C111" s="197" t="s">
        <v>142</v>
      </c>
      <c r="D111" s="195" t="s">
        <v>138</v>
      </c>
      <c r="E111" s="209" t="s">
        <v>224</v>
      </c>
      <c r="F111" s="197" t="s">
        <v>138</v>
      </c>
      <c r="G111" s="13"/>
      <c r="H111" s="200"/>
      <c r="I111" s="205" t="s">
        <v>157</v>
      </c>
      <c r="J111" s="206">
        <v>4</v>
      </c>
      <c r="K111" s="15"/>
      <c r="L111" s="15"/>
      <c r="M111" s="205" t="s">
        <v>158</v>
      </c>
      <c r="N111" s="14"/>
      <c r="O111" s="206">
        <v>0.1</v>
      </c>
      <c r="P111" s="207">
        <v>0.1</v>
      </c>
      <c r="Q111" s="199"/>
      <c r="R111" s="199"/>
      <c r="S111" s="199"/>
      <c r="T111" s="199"/>
      <c r="U111" s="197" t="s">
        <v>141</v>
      </c>
      <c r="V111" s="197" t="s">
        <v>141</v>
      </c>
      <c r="W111" s="197" t="s">
        <v>141</v>
      </c>
      <c r="X111" s="197" t="s">
        <v>141</v>
      </c>
      <c r="Y111" s="197" t="s">
        <v>141</v>
      </c>
      <c r="Z111" s="197" t="s">
        <v>141</v>
      </c>
      <c r="AA111" s="197" t="s">
        <v>141</v>
      </c>
      <c r="AB111" s="197" t="s">
        <v>141</v>
      </c>
      <c r="AC111" s="14"/>
      <c r="AD111" s="14"/>
      <c r="AE111" s="29"/>
      <c r="AF111" s="29"/>
      <c r="AG111" s="29"/>
      <c r="AH111" s="35">
        <v>0.15</v>
      </c>
      <c r="AI111" s="35">
        <v>0.02</v>
      </c>
      <c r="AJ111" s="29">
        <v>0.17</v>
      </c>
      <c r="AK111" s="36"/>
      <c r="AL111" s="13"/>
      <c r="AM111" s="34"/>
    </row>
    <row r="112" spans="1:39" s="3" customFormat="1" ht="15" customHeight="1" x14ac:dyDescent="0.45">
      <c r="A112" s="12">
        <f t="shared" si="1"/>
        <v>105</v>
      </c>
      <c r="B112" s="12"/>
      <c r="C112" s="197" t="s">
        <v>142</v>
      </c>
      <c r="D112" s="195" t="s">
        <v>138</v>
      </c>
      <c r="E112" s="209" t="s">
        <v>225</v>
      </c>
      <c r="F112" s="197" t="s">
        <v>138</v>
      </c>
      <c r="G112" s="13"/>
      <c r="H112" s="200"/>
      <c r="I112" s="205" t="s">
        <v>157</v>
      </c>
      <c r="J112" s="206">
        <v>9</v>
      </c>
      <c r="K112" s="15"/>
      <c r="L112" s="15"/>
      <c r="M112" s="205" t="s">
        <v>158</v>
      </c>
      <c r="N112" s="14"/>
      <c r="O112" s="206">
        <v>0.1</v>
      </c>
      <c r="P112" s="207">
        <v>0.1</v>
      </c>
      <c r="Q112" s="199"/>
      <c r="R112" s="199"/>
      <c r="S112" s="199"/>
      <c r="T112" s="199"/>
      <c r="U112" s="197" t="s">
        <v>141</v>
      </c>
      <c r="V112" s="197" t="s">
        <v>141</v>
      </c>
      <c r="W112" s="197" t="s">
        <v>141</v>
      </c>
      <c r="X112" s="197" t="s">
        <v>141</v>
      </c>
      <c r="Y112" s="197" t="s">
        <v>141</v>
      </c>
      <c r="Z112" s="197" t="s">
        <v>141</v>
      </c>
      <c r="AA112" s="197" t="s">
        <v>141</v>
      </c>
      <c r="AB112" s="197" t="s">
        <v>141</v>
      </c>
      <c r="AC112" s="14"/>
      <c r="AD112" s="14"/>
      <c r="AE112" s="29"/>
      <c r="AF112" s="29"/>
      <c r="AG112" s="29"/>
      <c r="AH112" s="35">
        <v>0.15</v>
      </c>
      <c r="AI112" s="35">
        <v>0.02</v>
      </c>
      <c r="AJ112" s="29">
        <v>0.17</v>
      </c>
      <c r="AK112" s="36"/>
      <c r="AL112" s="13"/>
      <c r="AM112" s="34"/>
    </row>
    <row r="113" spans="1:39" s="3" customFormat="1" ht="15" customHeight="1" x14ac:dyDescent="0.45">
      <c r="A113" s="12">
        <f t="shared" si="1"/>
        <v>106</v>
      </c>
      <c r="B113" s="12"/>
      <c r="C113" s="197" t="s">
        <v>142</v>
      </c>
      <c r="D113" s="195" t="s">
        <v>138</v>
      </c>
      <c r="E113" s="209" t="s">
        <v>226</v>
      </c>
      <c r="F113" s="197" t="s">
        <v>138</v>
      </c>
      <c r="G113" s="13"/>
      <c r="H113" s="200"/>
      <c r="I113" s="205" t="s">
        <v>157</v>
      </c>
      <c r="J113" s="206">
        <v>1</v>
      </c>
      <c r="K113" s="15"/>
      <c r="L113" s="15"/>
      <c r="M113" s="205" t="s">
        <v>158</v>
      </c>
      <c r="N113" s="14"/>
      <c r="O113" s="206">
        <v>0.1</v>
      </c>
      <c r="P113" s="207">
        <v>0.1</v>
      </c>
      <c r="Q113" s="199"/>
      <c r="R113" s="199"/>
      <c r="S113" s="199"/>
      <c r="T113" s="199"/>
      <c r="U113" s="197" t="s">
        <v>141</v>
      </c>
      <c r="V113" s="197" t="s">
        <v>141</v>
      </c>
      <c r="W113" s="197" t="s">
        <v>141</v>
      </c>
      <c r="X113" s="197" t="s">
        <v>141</v>
      </c>
      <c r="Y113" s="197" t="s">
        <v>141</v>
      </c>
      <c r="Z113" s="197" t="s">
        <v>141</v>
      </c>
      <c r="AA113" s="197" t="s">
        <v>141</v>
      </c>
      <c r="AB113" s="197" t="s">
        <v>141</v>
      </c>
      <c r="AC113" s="14"/>
      <c r="AD113" s="14"/>
      <c r="AE113" s="29"/>
      <c r="AF113" s="29"/>
      <c r="AG113" s="29"/>
      <c r="AH113" s="35">
        <v>0.15</v>
      </c>
      <c r="AI113" s="35">
        <v>0.02</v>
      </c>
      <c r="AJ113" s="29">
        <v>0.17</v>
      </c>
      <c r="AK113" s="36"/>
      <c r="AL113" s="13"/>
      <c r="AM113" s="34"/>
    </row>
    <row r="114" spans="1:39" s="3" customFormat="1" ht="15" customHeight="1" x14ac:dyDescent="0.45">
      <c r="A114" s="12">
        <f t="shared" si="1"/>
        <v>107</v>
      </c>
      <c r="B114" s="12"/>
      <c r="C114" s="197" t="s">
        <v>142</v>
      </c>
      <c r="D114" s="195" t="s">
        <v>138</v>
      </c>
      <c r="E114" s="209" t="s">
        <v>227</v>
      </c>
      <c r="F114" s="197" t="s">
        <v>138</v>
      </c>
      <c r="G114" s="13"/>
      <c r="H114" s="200"/>
      <c r="I114" s="205" t="s">
        <v>157</v>
      </c>
      <c r="J114" s="206">
        <v>10</v>
      </c>
      <c r="K114" s="15"/>
      <c r="L114" s="15"/>
      <c r="M114" s="208" t="s">
        <v>405</v>
      </c>
      <c r="N114" s="14"/>
      <c r="O114" s="206">
        <v>0.2</v>
      </c>
      <c r="P114" s="207">
        <v>0.2</v>
      </c>
      <c r="Q114" s="199"/>
      <c r="R114" s="199"/>
      <c r="S114" s="199"/>
      <c r="T114" s="199"/>
      <c r="U114" s="197" t="s">
        <v>141</v>
      </c>
      <c r="V114" s="197" t="s">
        <v>141</v>
      </c>
      <c r="W114" s="197" t="s">
        <v>141</v>
      </c>
      <c r="X114" s="197" t="s">
        <v>141</v>
      </c>
      <c r="Y114" s="197" t="s">
        <v>141</v>
      </c>
      <c r="Z114" s="197" t="s">
        <v>141</v>
      </c>
      <c r="AA114" s="197" t="s">
        <v>141</v>
      </c>
      <c r="AB114" s="197" t="s">
        <v>141</v>
      </c>
      <c r="AC114" s="14"/>
      <c r="AD114" s="14"/>
      <c r="AE114" s="29"/>
      <c r="AF114" s="29"/>
      <c r="AG114" s="29"/>
      <c r="AH114" s="35">
        <v>0.3</v>
      </c>
      <c r="AI114" s="35">
        <v>0.04</v>
      </c>
      <c r="AJ114" s="29">
        <v>0.34</v>
      </c>
      <c r="AK114" s="36"/>
      <c r="AL114" s="13"/>
      <c r="AM114" s="34"/>
    </row>
    <row r="115" spans="1:39" s="3" customFormat="1" ht="15" customHeight="1" x14ac:dyDescent="0.45">
      <c r="A115" s="12">
        <f t="shared" si="1"/>
        <v>108</v>
      </c>
      <c r="B115" s="12"/>
      <c r="C115" s="197" t="s">
        <v>142</v>
      </c>
      <c r="D115" s="195" t="s">
        <v>138</v>
      </c>
      <c r="E115" s="209" t="s">
        <v>228</v>
      </c>
      <c r="F115" s="197" t="s">
        <v>138</v>
      </c>
      <c r="G115" s="13"/>
      <c r="H115" s="200"/>
      <c r="I115" s="205" t="s">
        <v>157</v>
      </c>
      <c r="J115" s="206">
        <v>8</v>
      </c>
      <c r="K115" s="15"/>
      <c r="L115" s="15"/>
      <c r="M115" s="205" t="s">
        <v>158</v>
      </c>
      <c r="N115" s="14"/>
      <c r="O115" s="206">
        <v>0.3</v>
      </c>
      <c r="P115" s="207">
        <v>0.3</v>
      </c>
      <c r="Q115" s="199"/>
      <c r="R115" s="199"/>
      <c r="S115" s="199"/>
      <c r="T115" s="199"/>
      <c r="U115" s="197" t="s">
        <v>141</v>
      </c>
      <c r="V115" s="197" t="s">
        <v>141</v>
      </c>
      <c r="W115" s="197" t="s">
        <v>141</v>
      </c>
      <c r="X115" s="197" t="s">
        <v>141</v>
      </c>
      <c r="Y115" s="197" t="s">
        <v>141</v>
      </c>
      <c r="Z115" s="197" t="s">
        <v>141</v>
      </c>
      <c r="AA115" s="197" t="s">
        <v>141</v>
      </c>
      <c r="AB115" s="197" t="s">
        <v>141</v>
      </c>
      <c r="AC115" s="14"/>
      <c r="AD115" s="14"/>
      <c r="AE115" s="29"/>
      <c r="AF115" s="29"/>
      <c r="AG115" s="29"/>
      <c r="AH115" s="35">
        <v>0.45</v>
      </c>
      <c r="AI115" s="35">
        <v>0.06</v>
      </c>
      <c r="AJ115" s="29">
        <v>0.51</v>
      </c>
      <c r="AK115" s="36"/>
      <c r="AL115" s="13"/>
      <c r="AM115" s="34"/>
    </row>
    <row r="116" spans="1:39" s="3" customFormat="1" ht="15" customHeight="1" x14ac:dyDescent="0.45">
      <c r="A116" s="12">
        <f t="shared" si="1"/>
        <v>109</v>
      </c>
      <c r="B116" s="12"/>
      <c r="C116" s="197" t="s">
        <v>142</v>
      </c>
      <c r="D116" s="195" t="s">
        <v>138</v>
      </c>
      <c r="E116" s="209" t="s">
        <v>229</v>
      </c>
      <c r="F116" s="197" t="s">
        <v>138</v>
      </c>
      <c r="G116" s="13"/>
      <c r="H116" s="200"/>
      <c r="I116" s="205" t="s">
        <v>157</v>
      </c>
      <c r="J116" s="206">
        <v>4</v>
      </c>
      <c r="K116" s="15"/>
      <c r="L116" s="15"/>
      <c r="M116" s="205" t="s">
        <v>158</v>
      </c>
      <c r="N116" s="14"/>
      <c r="O116" s="206">
        <v>0.2</v>
      </c>
      <c r="P116" s="207">
        <v>0.2</v>
      </c>
      <c r="Q116" s="199"/>
      <c r="R116" s="199"/>
      <c r="S116" s="199"/>
      <c r="T116" s="199"/>
      <c r="U116" s="197" t="s">
        <v>141</v>
      </c>
      <c r="V116" s="197" t="s">
        <v>141</v>
      </c>
      <c r="W116" s="197" t="s">
        <v>141</v>
      </c>
      <c r="X116" s="197" t="s">
        <v>141</v>
      </c>
      <c r="Y116" s="197" t="s">
        <v>141</v>
      </c>
      <c r="Z116" s="197" t="s">
        <v>141</v>
      </c>
      <c r="AA116" s="197" t="s">
        <v>141</v>
      </c>
      <c r="AB116" s="197" t="s">
        <v>141</v>
      </c>
      <c r="AC116" s="14"/>
      <c r="AD116" s="14"/>
      <c r="AE116" s="29"/>
      <c r="AF116" s="29"/>
      <c r="AG116" s="29"/>
      <c r="AH116" s="35">
        <v>0.3</v>
      </c>
      <c r="AI116" s="35">
        <v>0.04</v>
      </c>
      <c r="AJ116" s="29">
        <v>0.34</v>
      </c>
      <c r="AK116" s="36"/>
      <c r="AL116" s="13"/>
      <c r="AM116" s="34"/>
    </row>
    <row r="117" spans="1:39" s="3" customFormat="1" ht="15" customHeight="1" x14ac:dyDescent="0.45">
      <c r="A117" s="12">
        <f t="shared" si="1"/>
        <v>110</v>
      </c>
      <c r="B117" s="12"/>
      <c r="C117" s="197" t="s">
        <v>142</v>
      </c>
      <c r="D117" s="195" t="s">
        <v>138</v>
      </c>
      <c r="E117" s="209" t="s">
        <v>230</v>
      </c>
      <c r="F117" s="197" t="s">
        <v>138</v>
      </c>
      <c r="G117" s="13"/>
      <c r="H117" s="200"/>
      <c r="I117" s="205" t="s">
        <v>139</v>
      </c>
      <c r="J117" s="206">
        <v>2</v>
      </c>
      <c r="K117" s="15"/>
      <c r="L117" s="15"/>
      <c r="M117" s="205" t="s">
        <v>158</v>
      </c>
      <c r="N117" s="14"/>
      <c r="O117" s="206">
        <v>0.1</v>
      </c>
      <c r="P117" s="207">
        <v>0.1</v>
      </c>
      <c r="Q117" s="199"/>
      <c r="R117" s="199"/>
      <c r="S117" s="199"/>
      <c r="T117" s="199"/>
      <c r="U117" s="197" t="s">
        <v>141</v>
      </c>
      <c r="V117" s="197" t="s">
        <v>141</v>
      </c>
      <c r="W117" s="197" t="s">
        <v>141</v>
      </c>
      <c r="X117" s="197" t="s">
        <v>141</v>
      </c>
      <c r="Y117" s="197" t="s">
        <v>141</v>
      </c>
      <c r="Z117" s="197" t="s">
        <v>141</v>
      </c>
      <c r="AA117" s="197" t="s">
        <v>141</v>
      </c>
      <c r="AB117" s="197" t="s">
        <v>141</v>
      </c>
      <c r="AC117" s="14"/>
      <c r="AD117" s="14"/>
      <c r="AE117" s="29"/>
      <c r="AF117" s="29"/>
      <c r="AG117" s="29"/>
      <c r="AH117" s="35">
        <v>0.15</v>
      </c>
      <c r="AI117" s="35">
        <v>0.02</v>
      </c>
      <c r="AJ117" s="29">
        <v>0.17</v>
      </c>
      <c r="AK117" s="36"/>
      <c r="AL117" s="13"/>
      <c r="AM117" s="34"/>
    </row>
    <row r="118" spans="1:39" s="3" customFormat="1" ht="15" customHeight="1" x14ac:dyDescent="0.45">
      <c r="A118" s="12">
        <f t="shared" si="1"/>
        <v>111</v>
      </c>
      <c r="B118" s="12"/>
      <c r="C118" s="197" t="s">
        <v>142</v>
      </c>
      <c r="D118" s="195" t="s">
        <v>138</v>
      </c>
      <c r="E118" s="209" t="s">
        <v>231</v>
      </c>
      <c r="F118" s="197" t="s">
        <v>138</v>
      </c>
      <c r="G118" s="13"/>
      <c r="H118" s="200"/>
      <c r="I118" s="205" t="s">
        <v>157</v>
      </c>
      <c r="J118" s="206">
        <v>5</v>
      </c>
      <c r="K118" s="15"/>
      <c r="L118" s="15"/>
      <c r="M118" s="205" t="s">
        <v>158</v>
      </c>
      <c r="N118" s="14"/>
      <c r="O118" s="206">
        <v>0.5</v>
      </c>
      <c r="P118" s="207">
        <v>0.5</v>
      </c>
      <c r="Q118" s="199"/>
      <c r="R118" s="199"/>
      <c r="S118" s="199"/>
      <c r="T118" s="199"/>
      <c r="U118" s="197" t="s">
        <v>141</v>
      </c>
      <c r="V118" s="197" t="s">
        <v>141</v>
      </c>
      <c r="W118" s="197" t="s">
        <v>141</v>
      </c>
      <c r="X118" s="197" t="s">
        <v>141</v>
      </c>
      <c r="Y118" s="197" t="s">
        <v>141</v>
      </c>
      <c r="Z118" s="197" t="s">
        <v>141</v>
      </c>
      <c r="AA118" s="197" t="s">
        <v>141</v>
      </c>
      <c r="AB118" s="197" t="s">
        <v>141</v>
      </c>
      <c r="AC118" s="14"/>
      <c r="AD118" s="14"/>
      <c r="AE118" s="29"/>
      <c r="AF118" s="29"/>
      <c r="AG118" s="29"/>
      <c r="AH118" s="35">
        <v>0.75</v>
      </c>
      <c r="AI118" s="35">
        <v>0.1</v>
      </c>
      <c r="AJ118" s="29">
        <v>0.85</v>
      </c>
      <c r="AK118" s="36"/>
      <c r="AL118" s="13"/>
      <c r="AM118" s="34"/>
    </row>
    <row r="119" spans="1:39" s="3" customFormat="1" ht="15" customHeight="1" x14ac:dyDescent="0.45">
      <c r="A119" s="12">
        <f t="shared" si="1"/>
        <v>112</v>
      </c>
      <c r="B119" s="12"/>
      <c r="C119" s="197" t="s">
        <v>142</v>
      </c>
      <c r="D119" s="195" t="s">
        <v>138</v>
      </c>
      <c r="E119" s="209" t="s">
        <v>232</v>
      </c>
      <c r="F119" s="197" t="s">
        <v>138</v>
      </c>
      <c r="G119" s="13"/>
      <c r="H119" s="200"/>
      <c r="I119" s="205" t="s">
        <v>157</v>
      </c>
      <c r="J119" s="206">
        <v>4</v>
      </c>
      <c r="K119" s="15"/>
      <c r="L119" s="15"/>
      <c r="M119" s="205" t="s">
        <v>158</v>
      </c>
      <c r="N119" s="14"/>
      <c r="O119" s="206">
        <v>0.1</v>
      </c>
      <c r="P119" s="207">
        <v>0.1</v>
      </c>
      <c r="Q119" s="199"/>
      <c r="R119" s="199"/>
      <c r="S119" s="199"/>
      <c r="T119" s="199"/>
      <c r="U119" s="197" t="s">
        <v>141</v>
      </c>
      <c r="V119" s="197" t="s">
        <v>141</v>
      </c>
      <c r="W119" s="197" t="s">
        <v>141</v>
      </c>
      <c r="X119" s="197" t="s">
        <v>141</v>
      </c>
      <c r="Y119" s="197" t="s">
        <v>141</v>
      </c>
      <c r="Z119" s="197" t="s">
        <v>141</v>
      </c>
      <c r="AA119" s="197" t="s">
        <v>141</v>
      </c>
      <c r="AB119" s="197" t="s">
        <v>141</v>
      </c>
      <c r="AC119" s="14"/>
      <c r="AD119" s="14"/>
      <c r="AE119" s="29"/>
      <c r="AF119" s="29"/>
      <c r="AG119" s="29"/>
      <c r="AH119" s="35">
        <v>0.15</v>
      </c>
      <c r="AI119" s="35">
        <v>0.02</v>
      </c>
      <c r="AJ119" s="29">
        <v>0.17</v>
      </c>
      <c r="AK119" s="36"/>
      <c r="AL119" s="13"/>
      <c r="AM119" s="34"/>
    </row>
    <row r="120" spans="1:39" s="3" customFormat="1" ht="15" customHeight="1" x14ac:dyDescent="0.45">
      <c r="A120" s="12">
        <f t="shared" si="1"/>
        <v>113</v>
      </c>
      <c r="B120" s="12"/>
      <c r="C120" s="197" t="s">
        <v>142</v>
      </c>
      <c r="D120" s="195" t="s">
        <v>138</v>
      </c>
      <c r="E120" s="209" t="s">
        <v>233</v>
      </c>
      <c r="F120" s="197" t="s">
        <v>138</v>
      </c>
      <c r="G120" s="13"/>
      <c r="H120" s="200"/>
      <c r="I120" s="205" t="s">
        <v>152</v>
      </c>
      <c r="J120" s="206">
        <v>44</v>
      </c>
      <c r="K120" s="15"/>
      <c r="L120" s="15"/>
      <c r="M120" s="205" t="s">
        <v>158</v>
      </c>
      <c r="N120" s="14"/>
      <c r="O120" s="206">
        <v>0.2</v>
      </c>
      <c r="P120" s="207">
        <v>0.2</v>
      </c>
      <c r="Q120" s="199"/>
      <c r="R120" s="199"/>
      <c r="S120" s="199"/>
      <c r="T120" s="199"/>
      <c r="U120" s="197" t="s">
        <v>141</v>
      </c>
      <c r="V120" s="197" t="s">
        <v>141</v>
      </c>
      <c r="W120" s="197" t="s">
        <v>141</v>
      </c>
      <c r="X120" s="197" t="s">
        <v>141</v>
      </c>
      <c r="Y120" s="197" t="s">
        <v>141</v>
      </c>
      <c r="Z120" s="197" t="s">
        <v>141</v>
      </c>
      <c r="AA120" s="197" t="s">
        <v>141</v>
      </c>
      <c r="AB120" s="197" t="s">
        <v>141</v>
      </c>
      <c r="AC120" s="14"/>
      <c r="AD120" s="14"/>
      <c r="AE120" s="29"/>
      <c r="AF120" s="29"/>
      <c r="AG120" s="29"/>
      <c r="AH120" s="35">
        <v>0.3</v>
      </c>
      <c r="AI120" s="35">
        <v>0.04</v>
      </c>
      <c r="AJ120" s="29">
        <v>0.34</v>
      </c>
      <c r="AK120" s="36"/>
      <c r="AL120" s="13"/>
      <c r="AM120" s="34"/>
    </row>
    <row r="121" spans="1:39" s="3" customFormat="1" ht="15" customHeight="1" x14ac:dyDescent="0.45">
      <c r="A121" s="12">
        <f t="shared" si="1"/>
        <v>114</v>
      </c>
      <c r="B121" s="12"/>
      <c r="C121" s="197" t="s">
        <v>142</v>
      </c>
      <c r="D121" s="195" t="s">
        <v>138</v>
      </c>
      <c r="E121" s="209" t="s">
        <v>234</v>
      </c>
      <c r="F121" s="197" t="s">
        <v>138</v>
      </c>
      <c r="G121" s="13"/>
      <c r="H121" s="200"/>
      <c r="I121" s="205" t="s">
        <v>157</v>
      </c>
      <c r="J121" s="206">
        <v>29</v>
      </c>
      <c r="K121" s="15"/>
      <c r="L121" s="15"/>
      <c r="M121" s="205" t="s">
        <v>158</v>
      </c>
      <c r="N121" s="14"/>
      <c r="O121" s="206">
        <v>0.6</v>
      </c>
      <c r="P121" s="207">
        <v>0.6</v>
      </c>
      <c r="Q121" s="199"/>
      <c r="R121" s="199"/>
      <c r="S121" s="199"/>
      <c r="T121" s="199"/>
      <c r="U121" s="197" t="s">
        <v>141</v>
      </c>
      <c r="V121" s="197" t="s">
        <v>141</v>
      </c>
      <c r="W121" s="197" t="s">
        <v>141</v>
      </c>
      <c r="X121" s="197" t="s">
        <v>141</v>
      </c>
      <c r="Y121" s="197" t="s">
        <v>141</v>
      </c>
      <c r="Z121" s="197" t="s">
        <v>141</v>
      </c>
      <c r="AA121" s="197" t="s">
        <v>141</v>
      </c>
      <c r="AB121" s="197" t="s">
        <v>141</v>
      </c>
      <c r="AC121" s="14"/>
      <c r="AD121" s="14"/>
      <c r="AE121" s="29"/>
      <c r="AF121" s="29"/>
      <c r="AG121" s="29"/>
      <c r="AH121" s="35">
        <v>0.89</v>
      </c>
      <c r="AI121" s="35">
        <v>0.12</v>
      </c>
      <c r="AJ121" s="29">
        <v>1.01</v>
      </c>
      <c r="AK121" s="36"/>
      <c r="AL121" s="13"/>
      <c r="AM121" s="34"/>
    </row>
    <row r="122" spans="1:39" s="3" customFormat="1" ht="15" customHeight="1" x14ac:dyDescent="0.45">
      <c r="A122" s="12">
        <f t="shared" si="1"/>
        <v>115</v>
      </c>
      <c r="B122" s="12"/>
      <c r="C122" s="197" t="s">
        <v>142</v>
      </c>
      <c r="D122" s="195" t="s">
        <v>138</v>
      </c>
      <c r="E122" s="209" t="s">
        <v>235</v>
      </c>
      <c r="F122" s="197" t="s">
        <v>138</v>
      </c>
      <c r="G122" s="13"/>
      <c r="H122" s="200"/>
      <c r="I122" s="205" t="s">
        <v>157</v>
      </c>
      <c r="J122" s="206">
        <v>6</v>
      </c>
      <c r="K122" s="15"/>
      <c r="L122" s="15"/>
      <c r="M122" s="205" t="s">
        <v>158</v>
      </c>
      <c r="N122" s="14"/>
      <c r="O122" s="206">
        <v>0.2</v>
      </c>
      <c r="P122" s="207">
        <v>0.2</v>
      </c>
      <c r="Q122" s="199"/>
      <c r="R122" s="199"/>
      <c r="S122" s="199"/>
      <c r="T122" s="199"/>
      <c r="U122" s="197" t="s">
        <v>141</v>
      </c>
      <c r="V122" s="197" t="s">
        <v>141</v>
      </c>
      <c r="W122" s="197" t="s">
        <v>141</v>
      </c>
      <c r="X122" s="197" t="s">
        <v>141</v>
      </c>
      <c r="Y122" s="197" t="s">
        <v>141</v>
      </c>
      <c r="Z122" s="197" t="s">
        <v>141</v>
      </c>
      <c r="AA122" s="197" t="s">
        <v>141</v>
      </c>
      <c r="AB122" s="197" t="s">
        <v>141</v>
      </c>
      <c r="AC122" s="14"/>
      <c r="AD122" s="14"/>
      <c r="AE122" s="29"/>
      <c r="AF122" s="29"/>
      <c r="AG122" s="29"/>
      <c r="AH122" s="35">
        <v>0.3</v>
      </c>
      <c r="AI122" s="35">
        <v>0.04</v>
      </c>
      <c r="AJ122" s="29">
        <v>0.34</v>
      </c>
      <c r="AK122" s="36"/>
      <c r="AL122" s="13"/>
      <c r="AM122" s="34"/>
    </row>
    <row r="123" spans="1:39" s="3" customFormat="1" ht="15" customHeight="1" x14ac:dyDescent="0.45">
      <c r="A123" s="12">
        <f t="shared" si="1"/>
        <v>116</v>
      </c>
      <c r="B123" s="12"/>
      <c r="C123" s="197" t="s">
        <v>142</v>
      </c>
      <c r="D123" s="195" t="s">
        <v>138</v>
      </c>
      <c r="E123" s="209" t="s">
        <v>236</v>
      </c>
      <c r="F123" s="197" t="s">
        <v>138</v>
      </c>
      <c r="G123" s="13"/>
      <c r="H123" s="200"/>
      <c r="I123" s="205" t="s">
        <v>157</v>
      </c>
      <c r="J123" s="206">
        <v>7</v>
      </c>
      <c r="K123" s="15"/>
      <c r="L123" s="15"/>
      <c r="M123" s="205" t="s">
        <v>158</v>
      </c>
      <c r="N123" s="14"/>
      <c r="O123" s="206">
        <v>0.2</v>
      </c>
      <c r="P123" s="207">
        <v>0.2</v>
      </c>
      <c r="Q123" s="199"/>
      <c r="R123" s="199"/>
      <c r="S123" s="199"/>
      <c r="T123" s="199"/>
      <c r="U123" s="197" t="s">
        <v>141</v>
      </c>
      <c r="V123" s="197" t="s">
        <v>141</v>
      </c>
      <c r="W123" s="197" t="s">
        <v>141</v>
      </c>
      <c r="X123" s="197" t="s">
        <v>141</v>
      </c>
      <c r="Y123" s="197" t="s">
        <v>141</v>
      </c>
      <c r="Z123" s="197" t="s">
        <v>141</v>
      </c>
      <c r="AA123" s="197" t="s">
        <v>141</v>
      </c>
      <c r="AB123" s="197" t="s">
        <v>141</v>
      </c>
      <c r="AC123" s="14"/>
      <c r="AD123" s="14"/>
      <c r="AE123" s="29"/>
      <c r="AF123" s="29"/>
      <c r="AG123" s="29"/>
      <c r="AH123" s="35">
        <v>0.3</v>
      </c>
      <c r="AI123" s="35">
        <v>0.04</v>
      </c>
      <c r="AJ123" s="29">
        <v>0.34</v>
      </c>
      <c r="AK123" s="36"/>
      <c r="AL123" s="13"/>
      <c r="AM123" s="34"/>
    </row>
    <row r="124" spans="1:39" s="3" customFormat="1" ht="15" customHeight="1" x14ac:dyDescent="0.45">
      <c r="A124" s="12">
        <f t="shared" si="1"/>
        <v>117</v>
      </c>
      <c r="B124" s="12"/>
      <c r="C124" s="197" t="s">
        <v>142</v>
      </c>
      <c r="D124" s="195" t="s">
        <v>138</v>
      </c>
      <c r="E124" s="209" t="s">
        <v>237</v>
      </c>
      <c r="F124" s="197" t="s">
        <v>138</v>
      </c>
      <c r="G124" s="13"/>
      <c r="H124" s="200"/>
      <c r="I124" s="205" t="s">
        <v>157</v>
      </c>
      <c r="J124" s="206">
        <v>7</v>
      </c>
      <c r="K124" s="15"/>
      <c r="L124" s="15"/>
      <c r="M124" s="205" t="s">
        <v>158</v>
      </c>
      <c r="N124" s="14"/>
      <c r="O124" s="206">
        <v>0.2</v>
      </c>
      <c r="P124" s="207">
        <v>0.2</v>
      </c>
      <c r="Q124" s="199"/>
      <c r="R124" s="199"/>
      <c r="S124" s="199"/>
      <c r="T124" s="199"/>
      <c r="U124" s="197" t="s">
        <v>141</v>
      </c>
      <c r="V124" s="197" t="s">
        <v>141</v>
      </c>
      <c r="W124" s="197" t="s">
        <v>141</v>
      </c>
      <c r="X124" s="197" t="s">
        <v>141</v>
      </c>
      <c r="Y124" s="197" t="s">
        <v>141</v>
      </c>
      <c r="Z124" s="197" t="s">
        <v>141</v>
      </c>
      <c r="AA124" s="197" t="s">
        <v>141</v>
      </c>
      <c r="AB124" s="197" t="s">
        <v>141</v>
      </c>
      <c r="AC124" s="14"/>
      <c r="AD124" s="14"/>
      <c r="AE124" s="29"/>
      <c r="AF124" s="29"/>
      <c r="AG124" s="29"/>
      <c r="AH124" s="35">
        <v>0.3</v>
      </c>
      <c r="AI124" s="35">
        <v>0.04</v>
      </c>
      <c r="AJ124" s="29">
        <v>0.34</v>
      </c>
      <c r="AK124" s="36"/>
      <c r="AL124" s="13"/>
      <c r="AM124" s="34"/>
    </row>
    <row r="125" spans="1:39" s="3" customFormat="1" ht="15" customHeight="1" x14ac:dyDescent="0.45">
      <c r="A125" s="12">
        <f t="shared" si="1"/>
        <v>118</v>
      </c>
      <c r="B125" s="12"/>
      <c r="C125" s="197" t="s">
        <v>142</v>
      </c>
      <c r="D125" s="195" t="s">
        <v>138</v>
      </c>
      <c r="E125" s="209" t="s">
        <v>238</v>
      </c>
      <c r="F125" s="197" t="s">
        <v>138</v>
      </c>
      <c r="G125" s="13"/>
      <c r="H125" s="200"/>
      <c r="I125" s="205" t="s">
        <v>157</v>
      </c>
      <c r="J125" s="206">
        <v>17</v>
      </c>
      <c r="K125" s="15"/>
      <c r="L125" s="15"/>
      <c r="M125" s="205" t="s">
        <v>158</v>
      </c>
      <c r="N125" s="14"/>
      <c r="O125" s="206">
        <v>0.5</v>
      </c>
      <c r="P125" s="207">
        <v>0.5</v>
      </c>
      <c r="Q125" s="199"/>
      <c r="R125" s="199"/>
      <c r="S125" s="199"/>
      <c r="T125" s="199"/>
      <c r="U125" s="197" t="s">
        <v>141</v>
      </c>
      <c r="V125" s="197" t="s">
        <v>141</v>
      </c>
      <c r="W125" s="197" t="s">
        <v>141</v>
      </c>
      <c r="X125" s="197" t="s">
        <v>141</v>
      </c>
      <c r="Y125" s="197" t="s">
        <v>141</v>
      </c>
      <c r="Z125" s="197" t="s">
        <v>141</v>
      </c>
      <c r="AA125" s="197" t="s">
        <v>141</v>
      </c>
      <c r="AB125" s="197" t="s">
        <v>141</v>
      </c>
      <c r="AC125" s="14"/>
      <c r="AD125" s="14"/>
      <c r="AE125" s="29"/>
      <c r="AF125" s="29"/>
      <c r="AG125" s="29"/>
      <c r="AH125" s="35">
        <v>0.75</v>
      </c>
      <c r="AI125" s="35">
        <v>0.1</v>
      </c>
      <c r="AJ125" s="29">
        <v>0.85</v>
      </c>
      <c r="AK125" s="36"/>
      <c r="AL125" s="13"/>
      <c r="AM125" s="34"/>
    </row>
    <row r="126" spans="1:39" s="3" customFormat="1" ht="15" customHeight="1" x14ac:dyDescent="0.45">
      <c r="A126" s="12">
        <f t="shared" si="1"/>
        <v>119</v>
      </c>
      <c r="B126" s="12"/>
      <c r="C126" s="197" t="s">
        <v>142</v>
      </c>
      <c r="D126" s="195" t="s">
        <v>138</v>
      </c>
      <c r="E126" s="209" t="s">
        <v>239</v>
      </c>
      <c r="F126" s="197" t="s">
        <v>138</v>
      </c>
      <c r="G126" s="13"/>
      <c r="H126" s="200"/>
      <c r="I126" s="205" t="s">
        <v>157</v>
      </c>
      <c r="J126" s="206">
        <v>5</v>
      </c>
      <c r="K126" s="15"/>
      <c r="L126" s="15"/>
      <c r="M126" s="205" t="s">
        <v>158</v>
      </c>
      <c r="N126" s="14"/>
      <c r="O126" s="206">
        <v>0.3</v>
      </c>
      <c r="P126" s="207">
        <v>0.3</v>
      </c>
      <c r="Q126" s="199"/>
      <c r="R126" s="199"/>
      <c r="S126" s="199"/>
      <c r="T126" s="199"/>
      <c r="U126" s="197" t="s">
        <v>141</v>
      </c>
      <c r="V126" s="197" t="s">
        <v>141</v>
      </c>
      <c r="W126" s="197" t="s">
        <v>141</v>
      </c>
      <c r="X126" s="197" t="s">
        <v>141</v>
      </c>
      <c r="Y126" s="197" t="s">
        <v>141</v>
      </c>
      <c r="Z126" s="197" t="s">
        <v>141</v>
      </c>
      <c r="AA126" s="197" t="s">
        <v>141</v>
      </c>
      <c r="AB126" s="197" t="s">
        <v>141</v>
      </c>
      <c r="AC126" s="14"/>
      <c r="AD126" s="14"/>
      <c r="AE126" s="29"/>
      <c r="AF126" s="29"/>
      <c r="AG126" s="29"/>
      <c r="AH126" s="35">
        <v>0.45</v>
      </c>
      <c r="AI126" s="35">
        <v>0.06</v>
      </c>
      <c r="AJ126" s="29">
        <v>0.51</v>
      </c>
      <c r="AK126" s="36"/>
      <c r="AL126" s="13"/>
      <c r="AM126" s="34"/>
    </row>
    <row r="127" spans="1:39" s="3" customFormat="1" ht="15" customHeight="1" x14ac:dyDescent="0.45">
      <c r="A127" s="12">
        <f t="shared" si="1"/>
        <v>120</v>
      </c>
      <c r="B127" s="12"/>
      <c r="C127" s="197" t="s">
        <v>142</v>
      </c>
      <c r="D127" s="195" t="s">
        <v>138</v>
      </c>
      <c r="E127" s="209" t="s">
        <v>240</v>
      </c>
      <c r="F127" s="197" t="s">
        <v>138</v>
      </c>
      <c r="G127" s="13"/>
      <c r="H127" s="200"/>
      <c r="I127" s="205" t="s">
        <v>157</v>
      </c>
      <c r="J127" s="206">
        <v>9</v>
      </c>
      <c r="K127" s="15"/>
      <c r="L127" s="15"/>
      <c r="M127" s="205" t="s">
        <v>158</v>
      </c>
      <c r="N127" s="14"/>
      <c r="O127" s="206">
        <v>0.3</v>
      </c>
      <c r="P127" s="207">
        <v>0.3</v>
      </c>
      <c r="Q127" s="199"/>
      <c r="R127" s="199"/>
      <c r="S127" s="199"/>
      <c r="T127" s="199"/>
      <c r="U127" s="197" t="s">
        <v>141</v>
      </c>
      <c r="V127" s="197" t="s">
        <v>141</v>
      </c>
      <c r="W127" s="197" t="s">
        <v>141</v>
      </c>
      <c r="X127" s="197" t="s">
        <v>141</v>
      </c>
      <c r="Y127" s="197" t="s">
        <v>141</v>
      </c>
      <c r="Z127" s="197" t="s">
        <v>141</v>
      </c>
      <c r="AA127" s="197" t="s">
        <v>141</v>
      </c>
      <c r="AB127" s="197" t="s">
        <v>141</v>
      </c>
      <c r="AC127" s="14"/>
      <c r="AD127" s="14"/>
      <c r="AE127" s="29"/>
      <c r="AF127" s="29"/>
      <c r="AG127" s="29"/>
      <c r="AH127" s="35">
        <v>0.45</v>
      </c>
      <c r="AI127" s="35">
        <v>0.06</v>
      </c>
      <c r="AJ127" s="29">
        <v>0.51</v>
      </c>
      <c r="AK127" s="36"/>
      <c r="AL127" s="13"/>
      <c r="AM127" s="34"/>
    </row>
    <row r="128" spans="1:39" s="3" customFormat="1" ht="15" customHeight="1" x14ac:dyDescent="0.45">
      <c r="A128" s="12">
        <f t="shared" si="1"/>
        <v>121</v>
      </c>
      <c r="B128" s="12"/>
      <c r="C128" s="197" t="s">
        <v>142</v>
      </c>
      <c r="D128" s="195" t="s">
        <v>138</v>
      </c>
      <c r="E128" s="209" t="s">
        <v>241</v>
      </c>
      <c r="F128" s="197" t="s">
        <v>138</v>
      </c>
      <c r="G128" s="13"/>
      <c r="H128" s="200"/>
      <c r="I128" s="205" t="s">
        <v>157</v>
      </c>
      <c r="J128" s="206">
        <v>6</v>
      </c>
      <c r="K128" s="15"/>
      <c r="L128" s="15"/>
      <c r="M128" s="205" t="s">
        <v>158</v>
      </c>
      <c r="N128" s="14"/>
      <c r="O128" s="206">
        <v>0.1</v>
      </c>
      <c r="P128" s="207">
        <v>0.1</v>
      </c>
      <c r="Q128" s="199"/>
      <c r="R128" s="199"/>
      <c r="S128" s="199"/>
      <c r="T128" s="199"/>
      <c r="U128" s="197" t="s">
        <v>141</v>
      </c>
      <c r="V128" s="197" t="s">
        <v>141</v>
      </c>
      <c r="W128" s="197" t="s">
        <v>141</v>
      </c>
      <c r="X128" s="197" t="s">
        <v>141</v>
      </c>
      <c r="Y128" s="197" t="s">
        <v>141</v>
      </c>
      <c r="Z128" s="197" t="s">
        <v>141</v>
      </c>
      <c r="AA128" s="197" t="s">
        <v>141</v>
      </c>
      <c r="AB128" s="197" t="s">
        <v>141</v>
      </c>
      <c r="AC128" s="14"/>
      <c r="AD128" s="14"/>
      <c r="AE128" s="29"/>
      <c r="AF128" s="29"/>
      <c r="AG128" s="29"/>
      <c r="AH128" s="35">
        <v>0.15</v>
      </c>
      <c r="AI128" s="35">
        <v>0.02</v>
      </c>
      <c r="AJ128" s="29">
        <v>0.17</v>
      </c>
      <c r="AK128" s="36"/>
      <c r="AL128" s="13"/>
      <c r="AM128" s="34"/>
    </row>
    <row r="129" spans="1:39" s="3" customFormat="1" ht="15" customHeight="1" x14ac:dyDescent="0.45">
      <c r="A129" s="12">
        <f t="shared" si="1"/>
        <v>122</v>
      </c>
      <c r="B129" s="12"/>
      <c r="C129" s="197" t="s">
        <v>142</v>
      </c>
      <c r="D129" s="195" t="s">
        <v>138</v>
      </c>
      <c r="E129" s="209" t="s">
        <v>242</v>
      </c>
      <c r="F129" s="197" t="s">
        <v>138</v>
      </c>
      <c r="G129" s="13"/>
      <c r="H129" s="200"/>
      <c r="I129" s="205" t="s">
        <v>157</v>
      </c>
      <c r="J129" s="206">
        <v>3</v>
      </c>
      <c r="K129" s="15"/>
      <c r="L129" s="15"/>
      <c r="M129" s="205" t="s">
        <v>158</v>
      </c>
      <c r="N129" s="14"/>
      <c r="O129" s="206">
        <v>0.1</v>
      </c>
      <c r="P129" s="207">
        <v>0.1</v>
      </c>
      <c r="Q129" s="199"/>
      <c r="R129" s="199"/>
      <c r="S129" s="199"/>
      <c r="T129" s="199"/>
      <c r="U129" s="197" t="s">
        <v>141</v>
      </c>
      <c r="V129" s="197" t="s">
        <v>141</v>
      </c>
      <c r="W129" s="197" t="s">
        <v>141</v>
      </c>
      <c r="X129" s="197" t="s">
        <v>141</v>
      </c>
      <c r="Y129" s="197" t="s">
        <v>141</v>
      </c>
      <c r="Z129" s="197" t="s">
        <v>141</v>
      </c>
      <c r="AA129" s="197" t="s">
        <v>141</v>
      </c>
      <c r="AB129" s="197" t="s">
        <v>141</v>
      </c>
      <c r="AC129" s="14"/>
      <c r="AD129" s="14"/>
      <c r="AE129" s="29"/>
      <c r="AF129" s="29"/>
      <c r="AG129" s="29"/>
      <c r="AH129" s="35">
        <v>0.15</v>
      </c>
      <c r="AI129" s="35">
        <v>0.02</v>
      </c>
      <c r="AJ129" s="29">
        <v>0.17</v>
      </c>
      <c r="AK129" s="36"/>
      <c r="AL129" s="13"/>
      <c r="AM129" s="34"/>
    </row>
    <row r="130" spans="1:39" s="3" customFormat="1" ht="15" customHeight="1" x14ac:dyDescent="0.45">
      <c r="A130" s="12">
        <f t="shared" si="1"/>
        <v>123</v>
      </c>
      <c r="B130" s="12"/>
      <c r="C130" s="197" t="s">
        <v>142</v>
      </c>
      <c r="D130" s="195" t="s">
        <v>138</v>
      </c>
      <c r="E130" s="209" t="s">
        <v>243</v>
      </c>
      <c r="F130" s="197" t="s">
        <v>138</v>
      </c>
      <c r="G130" s="13"/>
      <c r="H130" s="200"/>
      <c r="I130" s="205" t="s">
        <v>139</v>
      </c>
      <c r="J130" s="206">
        <v>3</v>
      </c>
      <c r="K130" s="15"/>
      <c r="L130" s="15"/>
      <c r="M130" s="205" t="s">
        <v>158</v>
      </c>
      <c r="N130" s="14"/>
      <c r="O130" s="206">
        <v>0.2</v>
      </c>
      <c r="P130" s="207">
        <v>0.2</v>
      </c>
      <c r="Q130" s="199"/>
      <c r="R130" s="199"/>
      <c r="S130" s="199"/>
      <c r="T130" s="199"/>
      <c r="U130" s="197" t="s">
        <v>141</v>
      </c>
      <c r="V130" s="197" t="s">
        <v>141</v>
      </c>
      <c r="W130" s="197" t="s">
        <v>141</v>
      </c>
      <c r="X130" s="197" t="s">
        <v>141</v>
      </c>
      <c r="Y130" s="197" t="s">
        <v>141</v>
      </c>
      <c r="Z130" s="197" t="s">
        <v>141</v>
      </c>
      <c r="AA130" s="197" t="s">
        <v>141</v>
      </c>
      <c r="AB130" s="197" t="s">
        <v>141</v>
      </c>
      <c r="AC130" s="14"/>
      <c r="AD130" s="14"/>
      <c r="AE130" s="29"/>
      <c r="AF130" s="29"/>
      <c r="AG130" s="29"/>
      <c r="AH130" s="35">
        <v>0.3</v>
      </c>
      <c r="AI130" s="35">
        <v>0.04</v>
      </c>
      <c r="AJ130" s="29">
        <v>0.34</v>
      </c>
      <c r="AK130" s="36"/>
      <c r="AL130" s="13"/>
      <c r="AM130" s="34"/>
    </row>
    <row r="131" spans="1:39" s="3" customFormat="1" ht="15" customHeight="1" x14ac:dyDescent="0.45">
      <c r="A131" s="12">
        <f t="shared" si="1"/>
        <v>124</v>
      </c>
      <c r="B131" s="12"/>
      <c r="C131" s="197" t="s">
        <v>142</v>
      </c>
      <c r="D131" s="195" t="s">
        <v>138</v>
      </c>
      <c r="E131" s="209" t="s">
        <v>160</v>
      </c>
      <c r="F131" s="197" t="s">
        <v>138</v>
      </c>
      <c r="G131" s="13"/>
      <c r="H131" s="200"/>
      <c r="I131" s="205" t="s">
        <v>157</v>
      </c>
      <c r="J131" s="206">
        <v>1</v>
      </c>
      <c r="K131" s="15"/>
      <c r="L131" s="15"/>
      <c r="M131" s="208" t="s">
        <v>407</v>
      </c>
      <c r="N131" s="14"/>
      <c r="O131" s="206">
        <v>0.1</v>
      </c>
      <c r="P131" s="207">
        <v>0.1</v>
      </c>
      <c r="Q131" s="199"/>
      <c r="R131" s="199"/>
      <c r="S131" s="199"/>
      <c r="T131" s="199"/>
      <c r="U131" s="197" t="s">
        <v>141</v>
      </c>
      <c r="V131" s="197" t="s">
        <v>141</v>
      </c>
      <c r="W131" s="197" t="s">
        <v>141</v>
      </c>
      <c r="X131" s="197" t="s">
        <v>141</v>
      </c>
      <c r="Y131" s="197" t="s">
        <v>141</v>
      </c>
      <c r="Z131" s="197" t="s">
        <v>141</v>
      </c>
      <c r="AA131" s="197" t="s">
        <v>141</v>
      </c>
      <c r="AB131" s="197" t="s">
        <v>141</v>
      </c>
      <c r="AC131" s="14"/>
      <c r="AD131" s="14"/>
      <c r="AE131" s="29"/>
      <c r="AF131" s="29"/>
      <c r="AG131" s="29"/>
      <c r="AH131" s="35">
        <v>0.15</v>
      </c>
      <c r="AI131" s="35">
        <v>0.02</v>
      </c>
      <c r="AJ131" s="29">
        <v>0.17</v>
      </c>
      <c r="AK131" s="36"/>
      <c r="AL131" s="13"/>
      <c r="AM131" s="34"/>
    </row>
    <row r="132" spans="1:39" s="3" customFormat="1" ht="15" customHeight="1" x14ac:dyDescent="0.45">
      <c r="A132" s="12">
        <f t="shared" si="1"/>
        <v>125</v>
      </c>
      <c r="B132" s="12"/>
      <c r="C132" s="197" t="s">
        <v>142</v>
      </c>
      <c r="D132" s="195" t="s">
        <v>138</v>
      </c>
      <c r="E132" s="209" t="s">
        <v>245</v>
      </c>
      <c r="F132" s="197" t="s">
        <v>138</v>
      </c>
      <c r="G132" s="13"/>
      <c r="H132" s="200"/>
      <c r="I132" s="205" t="s">
        <v>246</v>
      </c>
      <c r="J132" s="206">
        <v>1</v>
      </c>
      <c r="K132" s="15"/>
      <c r="L132" s="15"/>
      <c r="M132" s="205" t="s">
        <v>244</v>
      </c>
      <c r="N132" s="14"/>
      <c r="O132" s="206">
        <v>0.1</v>
      </c>
      <c r="P132" s="207">
        <v>0.1</v>
      </c>
      <c r="Q132" s="199"/>
      <c r="R132" s="199"/>
      <c r="S132" s="199"/>
      <c r="T132" s="199"/>
      <c r="U132" s="197" t="s">
        <v>141</v>
      </c>
      <c r="V132" s="197" t="s">
        <v>141</v>
      </c>
      <c r="W132" s="197" t="s">
        <v>141</v>
      </c>
      <c r="X132" s="197" t="s">
        <v>141</v>
      </c>
      <c r="Y132" s="197" t="s">
        <v>141</v>
      </c>
      <c r="Z132" s="197" t="s">
        <v>141</v>
      </c>
      <c r="AA132" s="197" t="s">
        <v>141</v>
      </c>
      <c r="AB132" s="197" t="s">
        <v>141</v>
      </c>
      <c r="AC132" s="14"/>
      <c r="AD132" s="14"/>
      <c r="AE132" s="29"/>
      <c r="AF132" s="29"/>
      <c r="AG132" s="29"/>
      <c r="AH132" s="35">
        <v>0.15</v>
      </c>
      <c r="AI132" s="35">
        <v>0.02</v>
      </c>
      <c r="AJ132" s="29">
        <v>0.17</v>
      </c>
      <c r="AK132" s="36"/>
      <c r="AL132" s="13"/>
      <c r="AM132" s="34"/>
    </row>
    <row r="133" spans="1:39" s="3" customFormat="1" ht="15" customHeight="1" x14ac:dyDescent="0.45">
      <c r="A133" s="12">
        <f t="shared" si="1"/>
        <v>126</v>
      </c>
      <c r="B133" s="12"/>
      <c r="C133" s="197" t="s">
        <v>142</v>
      </c>
      <c r="D133" s="195" t="s">
        <v>138</v>
      </c>
      <c r="E133" s="209" t="s">
        <v>156</v>
      </c>
      <c r="F133" s="197" t="s">
        <v>138</v>
      </c>
      <c r="G133" s="13"/>
      <c r="H133" s="200"/>
      <c r="I133" s="205" t="s">
        <v>157</v>
      </c>
      <c r="J133" s="206">
        <v>2</v>
      </c>
      <c r="K133" s="15"/>
      <c r="L133" s="15"/>
      <c r="M133" s="205" t="s">
        <v>244</v>
      </c>
      <c r="N133" s="14"/>
      <c r="O133" s="206">
        <v>0.1</v>
      </c>
      <c r="P133" s="207">
        <v>0.1</v>
      </c>
      <c r="Q133" s="199"/>
      <c r="R133" s="199"/>
      <c r="S133" s="199"/>
      <c r="T133" s="199"/>
      <c r="U133" s="197" t="s">
        <v>141</v>
      </c>
      <c r="V133" s="197" t="s">
        <v>141</v>
      </c>
      <c r="W133" s="197" t="s">
        <v>141</v>
      </c>
      <c r="X133" s="197" t="s">
        <v>141</v>
      </c>
      <c r="Y133" s="197" t="s">
        <v>141</v>
      </c>
      <c r="Z133" s="197" t="s">
        <v>141</v>
      </c>
      <c r="AA133" s="197" t="s">
        <v>141</v>
      </c>
      <c r="AB133" s="197" t="s">
        <v>141</v>
      </c>
      <c r="AC133" s="14"/>
      <c r="AD133" s="14"/>
      <c r="AE133" s="29"/>
      <c r="AF133" s="29"/>
      <c r="AG133" s="29"/>
      <c r="AH133" s="35">
        <v>0.15</v>
      </c>
      <c r="AI133" s="35">
        <v>0.02</v>
      </c>
      <c r="AJ133" s="29">
        <v>0.17</v>
      </c>
      <c r="AK133" s="36"/>
      <c r="AL133" s="13"/>
      <c r="AM133" s="34"/>
    </row>
    <row r="134" spans="1:39" s="3" customFormat="1" ht="15" customHeight="1" x14ac:dyDescent="0.45">
      <c r="A134" s="12">
        <f t="shared" si="1"/>
        <v>127</v>
      </c>
      <c r="B134" s="12"/>
      <c r="C134" s="197" t="s">
        <v>142</v>
      </c>
      <c r="D134" s="195" t="s">
        <v>138</v>
      </c>
      <c r="E134" s="209" t="s">
        <v>159</v>
      </c>
      <c r="F134" s="197" t="s">
        <v>138</v>
      </c>
      <c r="G134" s="13"/>
      <c r="H134" s="200"/>
      <c r="I134" s="205" t="s">
        <v>157</v>
      </c>
      <c r="J134" s="206">
        <v>1</v>
      </c>
      <c r="K134" s="15"/>
      <c r="L134" s="15"/>
      <c r="M134" s="205" t="s">
        <v>244</v>
      </c>
      <c r="N134" s="14"/>
      <c r="O134" s="206">
        <v>1</v>
      </c>
      <c r="P134" s="207">
        <v>1</v>
      </c>
      <c r="Q134" s="199"/>
      <c r="R134" s="199"/>
      <c r="S134" s="199"/>
      <c r="T134" s="199"/>
      <c r="U134" s="197" t="s">
        <v>141</v>
      </c>
      <c r="V134" s="197" t="s">
        <v>141</v>
      </c>
      <c r="W134" s="197" t="s">
        <v>141</v>
      </c>
      <c r="X134" s="197" t="s">
        <v>141</v>
      </c>
      <c r="Y134" s="197" t="s">
        <v>141</v>
      </c>
      <c r="Z134" s="197" t="s">
        <v>141</v>
      </c>
      <c r="AA134" s="197" t="s">
        <v>141</v>
      </c>
      <c r="AB134" s="197" t="s">
        <v>141</v>
      </c>
      <c r="AC134" s="14"/>
      <c r="AD134" s="14"/>
      <c r="AE134" s="29"/>
      <c r="AF134" s="29"/>
      <c r="AG134" s="29"/>
      <c r="AH134" s="35">
        <v>1.49</v>
      </c>
      <c r="AI134" s="35">
        <v>0.19</v>
      </c>
      <c r="AJ134" s="29">
        <v>1.68</v>
      </c>
      <c r="AK134" s="36"/>
      <c r="AL134" s="13"/>
      <c r="AM134" s="34"/>
    </row>
    <row r="135" spans="1:39" s="3" customFormat="1" ht="15" customHeight="1" x14ac:dyDescent="0.45">
      <c r="A135" s="12">
        <f t="shared" si="1"/>
        <v>128</v>
      </c>
      <c r="B135" s="12"/>
      <c r="C135" s="197" t="s">
        <v>142</v>
      </c>
      <c r="D135" s="195" t="s">
        <v>138</v>
      </c>
      <c r="E135" s="209" t="s">
        <v>247</v>
      </c>
      <c r="F135" s="197" t="s">
        <v>138</v>
      </c>
      <c r="G135" s="13"/>
      <c r="H135" s="200"/>
      <c r="I135" s="205" t="s">
        <v>139</v>
      </c>
      <c r="J135" s="206">
        <v>1</v>
      </c>
      <c r="K135" s="15"/>
      <c r="L135" s="15"/>
      <c r="M135" s="205" t="s">
        <v>244</v>
      </c>
      <c r="N135" s="14"/>
      <c r="O135" s="206">
        <v>50</v>
      </c>
      <c r="P135" s="207">
        <v>50</v>
      </c>
      <c r="Q135" s="199"/>
      <c r="R135" s="199"/>
      <c r="S135" s="199"/>
      <c r="T135" s="199"/>
      <c r="U135" s="197" t="s">
        <v>141</v>
      </c>
      <c r="V135" s="197" t="s">
        <v>141</v>
      </c>
      <c r="W135" s="197" t="s">
        <v>141</v>
      </c>
      <c r="X135" s="197" t="s">
        <v>141</v>
      </c>
      <c r="Y135" s="197" t="s">
        <v>141</v>
      </c>
      <c r="Z135" s="197" t="s">
        <v>141</v>
      </c>
      <c r="AA135" s="197" t="s">
        <v>141</v>
      </c>
      <c r="AB135" s="197" t="s">
        <v>141</v>
      </c>
      <c r="AC135" s="14"/>
      <c r="AD135" s="14"/>
      <c r="AE135" s="29"/>
      <c r="AF135" s="29"/>
      <c r="AG135" s="29"/>
      <c r="AH135" s="35">
        <v>74.5</v>
      </c>
      <c r="AI135" s="35">
        <v>9.69</v>
      </c>
      <c r="AJ135" s="29">
        <v>84.19</v>
      </c>
      <c r="AK135" s="36"/>
      <c r="AL135" s="13"/>
      <c r="AM135" s="34"/>
    </row>
    <row r="136" spans="1:39" s="3" customFormat="1" ht="15" customHeight="1" x14ac:dyDescent="0.45">
      <c r="A136" s="12">
        <f t="shared" si="1"/>
        <v>129</v>
      </c>
      <c r="B136" s="12"/>
      <c r="C136" s="197" t="s">
        <v>142</v>
      </c>
      <c r="D136" s="195" t="s">
        <v>138</v>
      </c>
      <c r="E136" s="210" t="s">
        <v>248</v>
      </c>
      <c r="F136" s="197" t="s">
        <v>430</v>
      </c>
      <c r="G136" s="13" t="s">
        <v>249</v>
      </c>
      <c r="H136" s="198" t="s">
        <v>250</v>
      </c>
      <c r="I136" s="205" t="s">
        <v>251</v>
      </c>
      <c r="J136" s="206">
        <v>56000</v>
      </c>
      <c r="K136" s="211">
        <v>41609</v>
      </c>
      <c r="L136" s="211">
        <v>41609</v>
      </c>
      <c r="M136" s="208" t="s">
        <v>460</v>
      </c>
      <c r="N136" s="14"/>
      <c r="O136" s="186">
        <f>SUM(P136:T136)</f>
        <v>3864000</v>
      </c>
      <c r="P136" s="133"/>
      <c r="Q136" s="133">
        <v>3864000</v>
      </c>
      <c r="R136" s="133"/>
      <c r="S136" s="133"/>
      <c r="T136" s="133"/>
      <c r="U136" s="197" t="s">
        <v>141</v>
      </c>
      <c r="V136" s="197" t="s">
        <v>141</v>
      </c>
      <c r="W136" s="197" t="s">
        <v>141</v>
      </c>
      <c r="X136" s="197" t="s">
        <v>141</v>
      </c>
      <c r="Y136" s="197" t="s">
        <v>141</v>
      </c>
      <c r="Z136" s="197" t="s">
        <v>141</v>
      </c>
      <c r="AA136" s="197" t="s">
        <v>141</v>
      </c>
      <c r="AB136" s="197" t="s">
        <v>141</v>
      </c>
      <c r="AC136" s="14"/>
      <c r="AD136" s="14"/>
      <c r="AE136" s="212">
        <f>J136*74.6*6.28</f>
        <v>26235327.999999996</v>
      </c>
      <c r="AF136" s="29"/>
      <c r="AG136" s="29"/>
      <c r="AH136" s="35">
        <v>8539440</v>
      </c>
      <c r="AI136" s="35">
        <v>1110127.2</v>
      </c>
      <c r="AJ136" s="29">
        <v>9649567.1999999993</v>
      </c>
      <c r="AK136" s="36"/>
      <c r="AL136" s="13"/>
      <c r="AM136" s="34"/>
    </row>
    <row r="137" spans="1:39" s="3" customFormat="1" ht="15" customHeight="1" x14ac:dyDescent="0.45">
      <c r="A137" s="12">
        <f t="shared" si="1"/>
        <v>130</v>
      </c>
      <c r="B137" s="12"/>
      <c r="C137" s="197" t="s">
        <v>142</v>
      </c>
      <c r="D137" s="195" t="s">
        <v>138</v>
      </c>
      <c r="E137" s="213" t="s">
        <v>458</v>
      </c>
      <c r="F137" s="197" t="s">
        <v>430</v>
      </c>
      <c r="G137" s="214" t="s">
        <v>373</v>
      </c>
      <c r="H137" s="200"/>
      <c r="I137" s="205" t="s">
        <v>150</v>
      </c>
      <c r="J137" s="206">
        <v>3392</v>
      </c>
      <c r="K137" s="15"/>
      <c r="L137" s="15"/>
      <c r="M137" s="215" t="s">
        <v>253</v>
      </c>
      <c r="N137" s="14"/>
      <c r="O137" s="186">
        <f t="shared" ref="O137:O162" si="2">SUM(P137:T137)</f>
        <v>97011.199999999997</v>
      </c>
      <c r="P137" s="133"/>
      <c r="Q137" s="133">
        <v>97011.199999999997</v>
      </c>
      <c r="R137" s="133"/>
      <c r="S137" s="133"/>
      <c r="T137" s="133"/>
      <c r="U137" s="197" t="s">
        <v>141</v>
      </c>
      <c r="V137" s="197" t="s">
        <v>141</v>
      </c>
      <c r="W137" s="197" t="s">
        <v>141</v>
      </c>
      <c r="X137" s="197" t="s">
        <v>141</v>
      </c>
      <c r="Y137" s="197" t="s">
        <v>141</v>
      </c>
      <c r="Z137" s="197" t="s">
        <v>141</v>
      </c>
      <c r="AA137" s="197" t="s">
        <v>141</v>
      </c>
      <c r="AB137" s="197" t="s">
        <v>141</v>
      </c>
      <c r="AC137" s="14"/>
      <c r="AD137" s="14"/>
      <c r="AE137" s="212">
        <v>918417.92000000004</v>
      </c>
      <c r="AF137" s="29"/>
      <c r="AG137" s="29"/>
      <c r="AH137" s="35">
        <v>214394.75</v>
      </c>
      <c r="AI137" s="35">
        <v>27871.32</v>
      </c>
      <c r="AJ137" s="29">
        <v>242266.07</v>
      </c>
      <c r="AK137" s="36"/>
      <c r="AL137" s="13"/>
      <c r="AM137" s="34"/>
    </row>
    <row r="138" spans="1:39" s="3" customFormat="1" ht="15" customHeight="1" x14ac:dyDescent="0.45">
      <c r="A138" s="12">
        <f t="shared" si="1"/>
        <v>131</v>
      </c>
      <c r="B138" s="12"/>
      <c r="C138" s="197" t="s">
        <v>142</v>
      </c>
      <c r="D138" s="195" t="s">
        <v>138</v>
      </c>
      <c r="E138" s="213" t="s">
        <v>427</v>
      </c>
      <c r="F138" s="197" t="s">
        <v>430</v>
      </c>
      <c r="G138" s="214" t="s">
        <v>381</v>
      </c>
      <c r="H138" s="200"/>
      <c r="I138" s="205" t="s">
        <v>150</v>
      </c>
      <c r="J138" s="206">
        <v>135875</v>
      </c>
      <c r="K138" s="206"/>
      <c r="L138" s="15"/>
      <c r="M138" s="215" t="s">
        <v>253</v>
      </c>
      <c r="N138" s="14"/>
      <c r="O138" s="186">
        <f t="shared" si="2"/>
        <v>1358.75</v>
      </c>
      <c r="P138" s="133"/>
      <c r="Q138" s="133"/>
      <c r="R138" s="133"/>
      <c r="S138" s="133"/>
      <c r="T138" s="133">
        <v>1358.75</v>
      </c>
      <c r="U138" s="197" t="s">
        <v>141</v>
      </c>
      <c r="V138" s="197" t="s">
        <v>141</v>
      </c>
      <c r="W138" s="197" t="s">
        <v>141</v>
      </c>
      <c r="X138" s="197" t="s">
        <v>141</v>
      </c>
      <c r="Y138" s="197" t="s">
        <v>141</v>
      </c>
      <c r="Z138" s="197" t="s">
        <v>141</v>
      </c>
      <c r="AA138" s="197" t="s">
        <v>141</v>
      </c>
      <c r="AB138" s="197" t="s">
        <v>141</v>
      </c>
      <c r="AC138" s="14"/>
      <c r="AD138" s="14"/>
      <c r="AE138" s="212">
        <v>239140</v>
      </c>
      <c r="AF138" s="29"/>
      <c r="AG138" s="29"/>
      <c r="AH138" s="35">
        <v>10870</v>
      </c>
      <c r="AI138" s="35">
        <v>1413.1</v>
      </c>
      <c r="AJ138" s="29">
        <v>12283.1</v>
      </c>
      <c r="AK138" s="36"/>
      <c r="AL138" s="13"/>
      <c r="AM138" s="34"/>
    </row>
    <row r="139" spans="1:39" s="3" customFormat="1" ht="15" customHeight="1" x14ac:dyDescent="0.45">
      <c r="A139" s="12">
        <f t="shared" si="1"/>
        <v>132</v>
      </c>
      <c r="B139" s="12"/>
      <c r="C139" s="197" t="s">
        <v>142</v>
      </c>
      <c r="D139" s="195" t="s">
        <v>138</v>
      </c>
      <c r="E139" s="213" t="s">
        <v>428</v>
      </c>
      <c r="F139" s="197" t="s">
        <v>430</v>
      </c>
      <c r="G139" s="214" t="s">
        <v>382</v>
      </c>
      <c r="H139" s="200"/>
      <c r="I139" s="205" t="s">
        <v>150</v>
      </c>
      <c r="J139" s="206">
        <v>69740</v>
      </c>
      <c r="K139" s="15"/>
      <c r="L139" s="15"/>
      <c r="M139" s="215" t="s">
        <v>253</v>
      </c>
      <c r="N139" s="14"/>
      <c r="O139" s="186">
        <f t="shared" si="2"/>
        <v>13948</v>
      </c>
      <c r="P139" s="133"/>
      <c r="Q139" s="133"/>
      <c r="R139" s="133"/>
      <c r="S139" s="133"/>
      <c r="T139" s="133">
        <v>13948</v>
      </c>
      <c r="U139" s="197" t="s">
        <v>141</v>
      </c>
      <c r="V139" s="197" t="s">
        <v>141</v>
      </c>
      <c r="W139" s="197" t="s">
        <v>141</v>
      </c>
      <c r="X139" s="197" t="s">
        <v>141</v>
      </c>
      <c r="Y139" s="197" t="s">
        <v>141</v>
      </c>
      <c r="Z139" s="197" t="s">
        <v>141</v>
      </c>
      <c r="AA139" s="197" t="s">
        <v>141</v>
      </c>
      <c r="AB139" s="197" t="s">
        <v>141</v>
      </c>
      <c r="AC139" s="14"/>
      <c r="AD139" s="14"/>
      <c r="AE139" s="212">
        <v>424716.6</v>
      </c>
      <c r="AF139" s="29"/>
      <c r="AG139" s="29"/>
      <c r="AH139" s="35">
        <v>69740</v>
      </c>
      <c r="AI139" s="35">
        <v>9066.2000000000007</v>
      </c>
      <c r="AJ139" s="29">
        <v>78806.2</v>
      </c>
      <c r="AK139" s="36"/>
      <c r="AL139" s="13"/>
      <c r="AM139" s="34"/>
    </row>
    <row r="140" spans="1:39" s="3" customFormat="1" ht="15" customHeight="1" x14ac:dyDescent="0.45">
      <c r="A140" s="12">
        <f t="shared" si="1"/>
        <v>133</v>
      </c>
      <c r="B140" s="12"/>
      <c r="C140" s="197" t="s">
        <v>142</v>
      </c>
      <c r="D140" s="195" t="s">
        <v>138</v>
      </c>
      <c r="E140" s="213" t="s">
        <v>459</v>
      </c>
      <c r="F140" s="197" t="s">
        <v>430</v>
      </c>
      <c r="G140" s="13" t="s">
        <v>254</v>
      </c>
      <c r="H140" s="200"/>
      <c r="I140" s="205" t="s">
        <v>255</v>
      </c>
      <c r="J140" s="206">
        <v>4473</v>
      </c>
      <c r="K140" s="15"/>
      <c r="L140" s="15"/>
      <c r="M140" s="208" t="s">
        <v>406</v>
      </c>
      <c r="N140" s="14"/>
      <c r="O140" s="186">
        <f t="shared" si="2"/>
        <v>2683.8</v>
      </c>
      <c r="P140" s="133"/>
      <c r="Q140" s="133">
        <v>2683.8</v>
      </c>
      <c r="R140" s="133"/>
      <c r="S140" s="133"/>
      <c r="T140" s="133"/>
      <c r="U140" s="197" t="s">
        <v>141</v>
      </c>
      <c r="V140" s="197" t="s">
        <v>141</v>
      </c>
      <c r="W140" s="197" t="s">
        <v>141</v>
      </c>
      <c r="X140" s="197" t="s">
        <v>141</v>
      </c>
      <c r="Y140" s="197" t="s">
        <v>141</v>
      </c>
      <c r="Z140" s="197" t="s">
        <v>141</v>
      </c>
      <c r="AA140" s="197" t="s">
        <v>141</v>
      </c>
      <c r="AB140" s="197" t="s">
        <v>141</v>
      </c>
      <c r="AC140" s="14"/>
      <c r="AD140" s="14"/>
      <c r="AE140" s="212">
        <v>32250.33</v>
      </c>
      <c r="AF140" s="29"/>
      <c r="AG140" s="29"/>
      <c r="AH140" s="35">
        <v>5931.2</v>
      </c>
      <c r="AI140" s="35">
        <v>771.06</v>
      </c>
      <c r="AJ140" s="29">
        <v>6702.26</v>
      </c>
      <c r="AK140" s="36"/>
      <c r="AL140" s="13"/>
      <c r="AM140" s="34"/>
    </row>
    <row r="141" spans="1:39" s="3" customFormat="1" ht="15" customHeight="1" x14ac:dyDescent="0.45">
      <c r="A141" s="12">
        <f t="shared" si="1"/>
        <v>134</v>
      </c>
      <c r="B141" s="12"/>
      <c r="C141" s="197" t="s">
        <v>142</v>
      </c>
      <c r="D141" s="195" t="s">
        <v>138</v>
      </c>
      <c r="E141" s="216" t="s">
        <v>256</v>
      </c>
      <c r="F141" s="197" t="s">
        <v>430</v>
      </c>
      <c r="G141" s="13" t="s">
        <v>257</v>
      </c>
      <c r="H141" s="200"/>
      <c r="I141" s="205" t="s">
        <v>157</v>
      </c>
      <c r="J141" s="206">
        <v>3940</v>
      </c>
      <c r="K141" s="15"/>
      <c r="L141" s="15"/>
      <c r="M141" s="215" t="s">
        <v>253</v>
      </c>
      <c r="N141" s="14"/>
      <c r="O141" s="186">
        <f t="shared" si="2"/>
        <v>394</v>
      </c>
      <c r="P141" s="133"/>
      <c r="Q141" s="133">
        <v>394</v>
      </c>
      <c r="R141" s="133"/>
      <c r="S141" s="133"/>
      <c r="T141" s="133"/>
      <c r="U141" s="197" t="s">
        <v>141</v>
      </c>
      <c r="V141" s="197" t="s">
        <v>141</v>
      </c>
      <c r="W141" s="197" t="s">
        <v>141</v>
      </c>
      <c r="X141" s="197" t="s">
        <v>141</v>
      </c>
      <c r="Y141" s="197" t="s">
        <v>141</v>
      </c>
      <c r="Z141" s="197" t="s">
        <v>141</v>
      </c>
      <c r="AA141" s="197" t="s">
        <v>141</v>
      </c>
      <c r="AB141" s="197" t="s">
        <v>141</v>
      </c>
      <c r="AC141" s="14"/>
      <c r="AD141" s="14"/>
      <c r="AE141" s="212">
        <v>5437.2</v>
      </c>
      <c r="AF141" s="29"/>
      <c r="AG141" s="29"/>
      <c r="AH141" s="35">
        <v>870.74</v>
      </c>
      <c r="AI141" s="35">
        <v>113.2</v>
      </c>
      <c r="AJ141" s="29">
        <v>983.94</v>
      </c>
      <c r="AK141" s="36"/>
      <c r="AL141" s="13"/>
      <c r="AM141" s="34"/>
    </row>
    <row r="142" spans="1:39" s="3" customFormat="1" ht="15" customHeight="1" x14ac:dyDescent="0.45">
      <c r="A142" s="12">
        <f t="shared" si="1"/>
        <v>135</v>
      </c>
      <c r="B142" s="12"/>
      <c r="C142" s="197" t="s">
        <v>142</v>
      </c>
      <c r="D142" s="195" t="s">
        <v>138</v>
      </c>
      <c r="E142" s="216" t="s">
        <v>258</v>
      </c>
      <c r="F142" s="197" t="s">
        <v>430</v>
      </c>
      <c r="G142" s="214" t="s">
        <v>383</v>
      </c>
      <c r="H142" s="200"/>
      <c r="I142" s="205" t="s">
        <v>157</v>
      </c>
      <c r="J142" s="206">
        <v>3590</v>
      </c>
      <c r="K142" s="15"/>
      <c r="L142" s="15"/>
      <c r="M142" s="215" t="s">
        <v>253</v>
      </c>
      <c r="N142" s="14"/>
      <c r="O142" s="186">
        <f t="shared" si="2"/>
        <v>215.4</v>
      </c>
      <c r="P142" s="133"/>
      <c r="Q142" s="133">
        <v>215.4</v>
      </c>
      <c r="R142" s="133"/>
      <c r="S142" s="133"/>
      <c r="T142" s="133"/>
      <c r="U142" s="197" t="s">
        <v>141</v>
      </c>
      <c r="V142" s="197" t="s">
        <v>141</v>
      </c>
      <c r="W142" s="197" t="s">
        <v>141</v>
      </c>
      <c r="X142" s="197" t="s">
        <v>141</v>
      </c>
      <c r="Y142" s="197" t="s">
        <v>141</v>
      </c>
      <c r="Z142" s="197" t="s">
        <v>141</v>
      </c>
      <c r="AA142" s="197" t="s">
        <v>141</v>
      </c>
      <c r="AB142" s="197" t="s">
        <v>141</v>
      </c>
      <c r="AC142" s="14"/>
      <c r="AD142" s="14"/>
      <c r="AE142" s="212">
        <v>4667</v>
      </c>
      <c r="AF142" s="29"/>
      <c r="AG142" s="29"/>
      <c r="AH142" s="35">
        <v>476.03</v>
      </c>
      <c r="AI142" s="35">
        <v>61.88</v>
      </c>
      <c r="AJ142" s="29">
        <v>537.91</v>
      </c>
      <c r="AK142" s="36"/>
      <c r="AL142" s="13"/>
      <c r="AM142" s="34"/>
    </row>
    <row r="143" spans="1:39" s="3" customFormat="1" ht="15" customHeight="1" x14ac:dyDescent="0.45">
      <c r="A143" s="12">
        <f t="shared" si="1"/>
        <v>136</v>
      </c>
      <c r="B143" s="12"/>
      <c r="C143" s="197" t="s">
        <v>142</v>
      </c>
      <c r="D143" s="195" t="s">
        <v>138</v>
      </c>
      <c r="E143" s="216" t="s">
        <v>259</v>
      </c>
      <c r="F143" s="197" t="s">
        <v>430</v>
      </c>
      <c r="G143" s="214" t="s">
        <v>260</v>
      </c>
      <c r="H143" s="200"/>
      <c r="I143" s="205" t="s">
        <v>150</v>
      </c>
      <c r="J143" s="206">
        <v>2751</v>
      </c>
      <c r="K143" s="15"/>
      <c r="L143" s="15"/>
      <c r="M143" s="208" t="s">
        <v>406</v>
      </c>
      <c r="N143" s="14"/>
      <c r="O143" s="186">
        <f t="shared" si="2"/>
        <v>1375.5</v>
      </c>
      <c r="P143" s="133"/>
      <c r="Q143" s="133">
        <v>1375.5</v>
      </c>
      <c r="R143" s="133"/>
      <c r="S143" s="133"/>
      <c r="T143" s="133"/>
      <c r="U143" s="197" t="s">
        <v>141</v>
      </c>
      <c r="V143" s="197" t="s">
        <v>141</v>
      </c>
      <c r="W143" s="197" t="s">
        <v>141</v>
      </c>
      <c r="X143" s="197" t="s">
        <v>141</v>
      </c>
      <c r="Y143" s="197" t="s">
        <v>141</v>
      </c>
      <c r="Z143" s="197" t="s">
        <v>141</v>
      </c>
      <c r="AA143" s="197" t="s">
        <v>141</v>
      </c>
      <c r="AB143" s="197" t="s">
        <v>141</v>
      </c>
      <c r="AC143" s="14"/>
      <c r="AD143" s="14"/>
      <c r="AE143" s="212">
        <v>15405.6</v>
      </c>
      <c r="AF143" s="29"/>
      <c r="AG143" s="29"/>
      <c r="AH143" s="35">
        <v>3039.86</v>
      </c>
      <c r="AI143" s="35">
        <v>395.18</v>
      </c>
      <c r="AJ143" s="29">
        <v>3435.04</v>
      </c>
      <c r="AK143" s="36"/>
      <c r="AL143" s="13"/>
      <c r="AM143" s="34"/>
    </row>
    <row r="144" spans="1:39" s="3" customFormat="1" ht="15" customHeight="1" x14ac:dyDescent="0.45">
      <c r="A144" s="12">
        <f t="shared" si="1"/>
        <v>137</v>
      </c>
      <c r="B144" s="12"/>
      <c r="C144" s="197" t="s">
        <v>142</v>
      </c>
      <c r="D144" s="195" t="s">
        <v>138</v>
      </c>
      <c r="E144" s="216" t="s">
        <v>261</v>
      </c>
      <c r="F144" s="197" t="s">
        <v>430</v>
      </c>
      <c r="G144" s="214" t="s">
        <v>262</v>
      </c>
      <c r="H144" s="200"/>
      <c r="I144" s="205" t="s">
        <v>150</v>
      </c>
      <c r="J144" s="206">
        <v>2751</v>
      </c>
      <c r="K144" s="15"/>
      <c r="L144" s="15"/>
      <c r="M144" s="215" t="s">
        <v>253</v>
      </c>
      <c r="N144" s="14"/>
      <c r="O144" s="186">
        <f t="shared" si="2"/>
        <v>1375.5</v>
      </c>
      <c r="P144" s="133"/>
      <c r="Q144" s="133">
        <v>1375.5</v>
      </c>
      <c r="R144" s="133"/>
      <c r="S144" s="133"/>
      <c r="T144" s="133"/>
      <c r="U144" s="197" t="s">
        <v>141</v>
      </c>
      <c r="V144" s="197" t="s">
        <v>141</v>
      </c>
      <c r="W144" s="197" t="s">
        <v>141</v>
      </c>
      <c r="X144" s="197" t="s">
        <v>141</v>
      </c>
      <c r="Y144" s="197" t="s">
        <v>141</v>
      </c>
      <c r="Z144" s="197" t="s">
        <v>141</v>
      </c>
      <c r="AA144" s="197" t="s">
        <v>141</v>
      </c>
      <c r="AB144" s="197" t="s">
        <v>141</v>
      </c>
      <c r="AC144" s="14"/>
      <c r="AD144" s="14"/>
      <c r="AE144" s="212">
        <v>15405.6</v>
      </c>
      <c r="AF144" s="29"/>
      <c r="AG144" s="29"/>
      <c r="AH144" s="35">
        <v>3039.86</v>
      </c>
      <c r="AI144" s="35">
        <v>395.18</v>
      </c>
      <c r="AJ144" s="29">
        <v>3435.04</v>
      </c>
      <c r="AK144" s="36"/>
      <c r="AL144" s="13"/>
      <c r="AM144" s="34"/>
    </row>
    <row r="145" spans="1:39" s="3" customFormat="1" ht="15" customHeight="1" x14ac:dyDescent="0.45">
      <c r="A145" s="12">
        <f t="shared" si="1"/>
        <v>138</v>
      </c>
      <c r="B145" s="12"/>
      <c r="C145" s="197" t="s">
        <v>142</v>
      </c>
      <c r="D145" s="195" t="s">
        <v>138</v>
      </c>
      <c r="E145" s="216" t="s">
        <v>263</v>
      </c>
      <c r="F145" s="197" t="s">
        <v>430</v>
      </c>
      <c r="G145" s="214" t="s">
        <v>384</v>
      </c>
      <c r="H145" s="200"/>
      <c r="I145" s="205" t="s">
        <v>264</v>
      </c>
      <c r="J145" s="206">
        <v>2940</v>
      </c>
      <c r="K145" s="15"/>
      <c r="L145" s="15"/>
      <c r="M145" s="215" t="s">
        <v>253</v>
      </c>
      <c r="N145" s="14"/>
      <c r="O145" s="186">
        <f t="shared" si="2"/>
        <v>1470</v>
      </c>
      <c r="P145" s="133"/>
      <c r="Q145" s="133">
        <v>1470</v>
      </c>
      <c r="R145" s="133"/>
      <c r="S145" s="133"/>
      <c r="T145" s="133"/>
      <c r="U145" s="197" t="s">
        <v>141</v>
      </c>
      <c r="V145" s="197" t="s">
        <v>141</v>
      </c>
      <c r="W145" s="197" t="s">
        <v>141</v>
      </c>
      <c r="X145" s="197" t="s">
        <v>141</v>
      </c>
      <c r="Y145" s="197" t="s">
        <v>141</v>
      </c>
      <c r="Z145" s="197" t="s">
        <v>141</v>
      </c>
      <c r="AA145" s="197" t="s">
        <v>141</v>
      </c>
      <c r="AB145" s="197" t="s">
        <v>141</v>
      </c>
      <c r="AC145" s="14"/>
      <c r="AD145" s="14"/>
      <c r="AE145" s="212">
        <v>12877.2</v>
      </c>
      <c r="AF145" s="29"/>
      <c r="AG145" s="29"/>
      <c r="AH145" s="35">
        <v>3248.7</v>
      </c>
      <c r="AI145" s="35">
        <v>422.33</v>
      </c>
      <c r="AJ145" s="29">
        <v>3671.03</v>
      </c>
      <c r="AK145" s="36"/>
      <c r="AL145" s="13"/>
      <c r="AM145" s="34"/>
    </row>
    <row r="146" spans="1:39" s="3" customFormat="1" ht="15" customHeight="1" x14ac:dyDescent="0.45">
      <c r="A146" s="12">
        <f t="shared" si="1"/>
        <v>139</v>
      </c>
      <c r="B146" s="12"/>
      <c r="C146" s="197" t="s">
        <v>142</v>
      </c>
      <c r="D146" s="195" t="s">
        <v>138</v>
      </c>
      <c r="E146" s="216" t="s">
        <v>265</v>
      </c>
      <c r="F146" s="197" t="s">
        <v>430</v>
      </c>
      <c r="G146" s="13" t="s">
        <v>266</v>
      </c>
      <c r="H146" s="200"/>
      <c r="I146" s="205" t="s">
        <v>152</v>
      </c>
      <c r="J146" s="206">
        <v>92</v>
      </c>
      <c r="K146" s="15"/>
      <c r="L146" s="15"/>
      <c r="M146" s="215" t="s">
        <v>253</v>
      </c>
      <c r="N146" s="14"/>
      <c r="O146" s="186">
        <f t="shared" si="2"/>
        <v>1012</v>
      </c>
      <c r="P146" s="133"/>
      <c r="Q146" s="133">
        <v>1012</v>
      </c>
      <c r="R146" s="133"/>
      <c r="S146" s="133"/>
      <c r="T146" s="133"/>
      <c r="U146" s="197" t="s">
        <v>141</v>
      </c>
      <c r="V146" s="197" t="s">
        <v>141</v>
      </c>
      <c r="W146" s="197" t="s">
        <v>141</v>
      </c>
      <c r="X146" s="197" t="s">
        <v>141</v>
      </c>
      <c r="Y146" s="197" t="s">
        <v>141</v>
      </c>
      <c r="Z146" s="197" t="s">
        <v>141</v>
      </c>
      <c r="AA146" s="197" t="s">
        <v>141</v>
      </c>
      <c r="AB146" s="197" t="s">
        <v>141</v>
      </c>
      <c r="AC146" s="14"/>
      <c r="AD146" s="14"/>
      <c r="AE146" s="212">
        <v>16891.2</v>
      </c>
      <c r="AF146" s="29"/>
      <c r="AG146" s="29"/>
      <c r="AH146" s="35">
        <v>2236.52</v>
      </c>
      <c r="AI146" s="35">
        <v>290.75</v>
      </c>
      <c r="AJ146" s="29">
        <v>2527.27</v>
      </c>
      <c r="AK146" s="36"/>
      <c r="AL146" s="13"/>
      <c r="AM146" s="34"/>
    </row>
    <row r="147" spans="1:39" s="3" customFormat="1" ht="15" customHeight="1" x14ac:dyDescent="0.45">
      <c r="A147" s="12">
        <f t="shared" si="1"/>
        <v>140</v>
      </c>
      <c r="B147" s="12"/>
      <c r="C147" s="197" t="s">
        <v>142</v>
      </c>
      <c r="D147" s="195" t="s">
        <v>138</v>
      </c>
      <c r="E147" s="216" t="s">
        <v>267</v>
      </c>
      <c r="F147" s="197" t="s">
        <v>430</v>
      </c>
      <c r="G147" s="13"/>
      <c r="H147" s="200"/>
      <c r="I147" s="205" t="s">
        <v>157</v>
      </c>
      <c r="J147" s="206">
        <v>2556</v>
      </c>
      <c r="K147" s="15"/>
      <c r="L147" s="15"/>
      <c r="M147" s="208" t="s">
        <v>406</v>
      </c>
      <c r="N147" s="14"/>
      <c r="O147" s="186">
        <f t="shared" si="2"/>
        <v>3322.8</v>
      </c>
      <c r="P147" s="133"/>
      <c r="Q147" s="133">
        <v>3322.8</v>
      </c>
      <c r="R147" s="133"/>
      <c r="S147" s="133"/>
      <c r="T147" s="133"/>
      <c r="U147" s="197" t="s">
        <v>141</v>
      </c>
      <c r="V147" s="197" t="s">
        <v>141</v>
      </c>
      <c r="W147" s="197" t="s">
        <v>141</v>
      </c>
      <c r="X147" s="197" t="s">
        <v>141</v>
      </c>
      <c r="Y147" s="197" t="s">
        <v>141</v>
      </c>
      <c r="Z147" s="197" t="s">
        <v>141</v>
      </c>
      <c r="AA147" s="197" t="s">
        <v>141</v>
      </c>
      <c r="AB147" s="197" t="s">
        <v>141</v>
      </c>
      <c r="AC147" s="14"/>
      <c r="AD147" s="14"/>
      <c r="AE147" s="212">
        <v>25048.799999999999</v>
      </c>
      <c r="AF147" s="29"/>
      <c r="AG147" s="29"/>
      <c r="AH147" s="35">
        <v>7343.39</v>
      </c>
      <c r="AI147" s="35">
        <v>954.64</v>
      </c>
      <c r="AJ147" s="29">
        <v>8298.0300000000007</v>
      </c>
      <c r="AK147" s="36"/>
      <c r="AL147" s="13"/>
      <c r="AM147" s="34"/>
    </row>
    <row r="148" spans="1:39" s="3" customFormat="1" ht="15" customHeight="1" x14ac:dyDescent="0.45">
      <c r="A148" s="12">
        <f t="shared" si="1"/>
        <v>141</v>
      </c>
      <c r="B148" s="12"/>
      <c r="C148" s="197" t="s">
        <v>142</v>
      </c>
      <c r="D148" s="195" t="s">
        <v>138</v>
      </c>
      <c r="E148" s="216" t="s">
        <v>268</v>
      </c>
      <c r="F148" s="197" t="s">
        <v>430</v>
      </c>
      <c r="G148" s="13"/>
      <c r="H148" s="200"/>
      <c r="I148" s="205" t="s">
        <v>157</v>
      </c>
      <c r="J148" s="206">
        <v>1000</v>
      </c>
      <c r="K148" s="15"/>
      <c r="L148" s="15"/>
      <c r="M148" s="215" t="s">
        <v>253</v>
      </c>
      <c r="N148" s="14"/>
      <c r="O148" s="186">
        <f t="shared" si="2"/>
        <v>400</v>
      </c>
      <c r="P148" s="133"/>
      <c r="Q148" s="133">
        <v>400</v>
      </c>
      <c r="R148" s="133"/>
      <c r="S148" s="133"/>
      <c r="T148" s="133"/>
      <c r="U148" s="197" t="s">
        <v>141</v>
      </c>
      <c r="V148" s="197" t="s">
        <v>141</v>
      </c>
      <c r="W148" s="197" t="s">
        <v>141</v>
      </c>
      <c r="X148" s="197" t="s">
        <v>141</v>
      </c>
      <c r="Y148" s="197" t="s">
        <v>141</v>
      </c>
      <c r="Z148" s="197" t="s">
        <v>141</v>
      </c>
      <c r="AA148" s="197" t="s">
        <v>141</v>
      </c>
      <c r="AB148" s="197" t="s">
        <v>141</v>
      </c>
      <c r="AC148" s="14"/>
      <c r="AD148" s="14"/>
      <c r="AE148" s="212">
        <v>9800</v>
      </c>
      <c r="AF148" s="29"/>
      <c r="AG148" s="29"/>
      <c r="AH148" s="35">
        <v>884</v>
      </c>
      <c r="AI148" s="35">
        <v>114.92</v>
      </c>
      <c r="AJ148" s="29">
        <v>998.92</v>
      </c>
      <c r="AK148" s="36"/>
      <c r="AL148" s="13"/>
      <c r="AM148" s="34"/>
    </row>
    <row r="149" spans="1:39" s="3" customFormat="1" ht="15" customHeight="1" x14ac:dyDescent="0.45">
      <c r="A149" s="12">
        <f t="shared" si="1"/>
        <v>142</v>
      </c>
      <c r="B149" s="12"/>
      <c r="C149" s="197" t="s">
        <v>142</v>
      </c>
      <c r="D149" s="195" t="s">
        <v>138</v>
      </c>
      <c r="E149" s="216" t="s">
        <v>269</v>
      </c>
      <c r="F149" s="197" t="s">
        <v>430</v>
      </c>
      <c r="G149" s="13"/>
      <c r="H149" s="200"/>
      <c r="I149" s="205" t="s">
        <v>270</v>
      </c>
      <c r="J149" s="206">
        <v>69</v>
      </c>
      <c r="K149" s="15"/>
      <c r="L149" s="15"/>
      <c r="M149" s="215" t="s">
        <v>253</v>
      </c>
      <c r="N149" s="14"/>
      <c r="O149" s="186">
        <f t="shared" si="2"/>
        <v>131.79</v>
      </c>
      <c r="P149" s="133">
        <v>131.79</v>
      </c>
      <c r="Q149" s="133"/>
      <c r="R149" s="133"/>
      <c r="S149" s="133"/>
      <c r="T149" s="133"/>
      <c r="U149" s="197" t="s">
        <v>141</v>
      </c>
      <c r="V149" s="197" t="s">
        <v>141</v>
      </c>
      <c r="W149" s="197" t="s">
        <v>141</v>
      </c>
      <c r="X149" s="197" t="s">
        <v>141</v>
      </c>
      <c r="Y149" s="197" t="s">
        <v>141</v>
      </c>
      <c r="Z149" s="197" t="s">
        <v>141</v>
      </c>
      <c r="AA149" s="197" t="s">
        <v>141</v>
      </c>
      <c r="AB149" s="197" t="s">
        <v>141</v>
      </c>
      <c r="AC149" s="14"/>
      <c r="AD149" s="14"/>
      <c r="AE149" s="212">
        <v>0</v>
      </c>
      <c r="AF149" s="29"/>
      <c r="AG149" s="29"/>
      <c r="AH149" s="35">
        <v>196.37</v>
      </c>
      <c r="AI149" s="35">
        <v>25.53</v>
      </c>
      <c r="AJ149" s="29">
        <v>221.9</v>
      </c>
      <c r="AK149" s="36"/>
      <c r="AL149" s="13"/>
      <c r="AM149" s="34"/>
    </row>
    <row r="150" spans="1:39" s="3" customFormat="1" ht="15" customHeight="1" x14ac:dyDescent="0.45">
      <c r="A150" s="12">
        <f t="shared" si="1"/>
        <v>143</v>
      </c>
      <c r="B150" s="12"/>
      <c r="C150" s="197" t="s">
        <v>142</v>
      </c>
      <c r="D150" s="195" t="s">
        <v>138</v>
      </c>
      <c r="E150" s="216" t="s">
        <v>271</v>
      </c>
      <c r="F150" s="197" t="s">
        <v>430</v>
      </c>
      <c r="G150" s="13"/>
      <c r="H150" s="200"/>
      <c r="I150" s="205" t="s">
        <v>270</v>
      </c>
      <c r="J150" s="206">
        <v>352</v>
      </c>
      <c r="K150" s="15"/>
      <c r="L150" s="15"/>
      <c r="M150" s="215" t="s">
        <v>253</v>
      </c>
      <c r="N150" s="14"/>
      <c r="O150" s="186">
        <f t="shared" si="2"/>
        <v>827.2</v>
      </c>
      <c r="P150" s="133">
        <v>827.2</v>
      </c>
      <c r="Q150" s="133"/>
      <c r="R150" s="133"/>
      <c r="S150" s="133"/>
      <c r="T150" s="133"/>
      <c r="U150" s="197" t="s">
        <v>141</v>
      </c>
      <c r="V150" s="197" t="s">
        <v>141</v>
      </c>
      <c r="W150" s="197" t="s">
        <v>141</v>
      </c>
      <c r="X150" s="197" t="s">
        <v>141</v>
      </c>
      <c r="Y150" s="197" t="s">
        <v>141</v>
      </c>
      <c r="Z150" s="197" t="s">
        <v>141</v>
      </c>
      <c r="AA150" s="197" t="s">
        <v>141</v>
      </c>
      <c r="AB150" s="197" t="s">
        <v>141</v>
      </c>
      <c r="AC150" s="14"/>
      <c r="AD150" s="14"/>
      <c r="AE150" s="212">
        <v>0</v>
      </c>
      <c r="AF150" s="29"/>
      <c r="AG150" s="29"/>
      <c r="AH150" s="35">
        <v>1232.53</v>
      </c>
      <c r="AI150" s="35">
        <v>160.22999999999999</v>
      </c>
      <c r="AJ150" s="29">
        <v>1392.76</v>
      </c>
      <c r="AK150" s="36"/>
      <c r="AL150" s="13"/>
      <c r="AM150" s="34"/>
    </row>
    <row r="151" spans="1:39" s="3" customFormat="1" ht="15" customHeight="1" x14ac:dyDescent="0.45">
      <c r="A151" s="12">
        <f t="shared" si="1"/>
        <v>144</v>
      </c>
      <c r="B151" s="12"/>
      <c r="C151" s="197" t="s">
        <v>142</v>
      </c>
      <c r="D151" s="195" t="s">
        <v>138</v>
      </c>
      <c r="E151" s="216" t="s">
        <v>272</v>
      </c>
      <c r="F151" s="197" t="s">
        <v>430</v>
      </c>
      <c r="G151" s="13"/>
      <c r="H151" s="200"/>
      <c r="I151" s="205" t="s">
        <v>270</v>
      </c>
      <c r="J151" s="206">
        <v>235</v>
      </c>
      <c r="K151" s="15"/>
      <c r="L151" s="15"/>
      <c r="M151" s="215" t="s">
        <v>253</v>
      </c>
      <c r="N151" s="14"/>
      <c r="O151" s="186">
        <f t="shared" si="2"/>
        <v>1334.8</v>
      </c>
      <c r="P151" s="133">
        <v>1334.8</v>
      </c>
      <c r="Q151" s="133"/>
      <c r="R151" s="133"/>
      <c r="S151" s="133"/>
      <c r="T151" s="133"/>
      <c r="U151" s="197" t="s">
        <v>141</v>
      </c>
      <c r="V151" s="197" t="s">
        <v>141</v>
      </c>
      <c r="W151" s="197" t="s">
        <v>141</v>
      </c>
      <c r="X151" s="197" t="s">
        <v>141</v>
      </c>
      <c r="Y151" s="197" t="s">
        <v>141</v>
      </c>
      <c r="Z151" s="197" t="s">
        <v>141</v>
      </c>
      <c r="AA151" s="197" t="s">
        <v>141</v>
      </c>
      <c r="AB151" s="197" t="s">
        <v>141</v>
      </c>
      <c r="AC151" s="14"/>
      <c r="AD151" s="14"/>
      <c r="AE151" s="212">
        <v>0</v>
      </c>
      <c r="AF151" s="29"/>
      <c r="AG151" s="29"/>
      <c r="AH151" s="35">
        <v>1988.85</v>
      </c>
      <c r="AI151" s="35">
        <v>258.55</v>
      </c>
      <c r="AJ151" s="29">
        <v>2247.4</v>
      </c>
      <c r="AK151" s="36"/>
      <c r="AL151" s="13"/>
      <c r="AM151" s="34"/>
    </row>
    <row r="152" spans="1:39" s="3" customFormat="1" ht="15" customHeight="1" x14ac:dyDescent="0.45">
      <c r="A152" s="12">
        <f t="shared" si="1"/>
        <v>145</v>
      </c>
      <c r="B152" s="12"/>
      <c r="C152" s="197" t="s">
        <v>142</v>
      </c>
      <c r="D152" s="195" t="s">
        <v>138</v>
      </c>
      <c r="E152" s="216" t="s">
        <v>273</v>
      </c>
      <c r="F152" s="197" t="s">
        <v>430</v>
      </c>
      <c r="G152" s="13"/>
      <c r="H152" s="200"/>
      <c r="I152" s="205" t="s">
        <v>270</v>
      </c>
      <c r="J152" s="206">
        <v>71</v>
      </c>
      <c r="K152" s="15"/>
      <c r="L152" s="15"/>
      <c r="M152" s="215" t="s">
        <v>253</v>
      </c>
      <c r="N152" s="14"/>
      <c r="O152" s="186">
        <f t="shared" si="2"/>
        <v>494.87</v>
      </c>
      <c r="P152" s="133">
        <v>494.87</v>
      </c>
      <c r="Q152" s="133"/>
      <c r="R152" s="133"/>
      <c r="S152" s="133"/>
      <c r="T152" s="133"/>
      <c r="U152" s="197" t="s">
        <v>141</v>
      </c>
      <c r="V152" s="197" t="s">
        <v>141</v>
      </c>
      <c r="W152" s="197" t="s">
        <v>141</v>
      </c>
      <c r="X152" s="197" t="s">
        <v>141</v>
      </c>
      <c r="Y152" s="197" t="s">
        <v>141</v>
      </c>
      <c r="Z152" s="197" t="s">
        <v>141</v>
      </c>
      <c r="AA152" s="197" t="s">
        <v>141</v>
      </c>
      <c r="AB152" s="197" t="s">
        <v>141</v>
      </c>
      <c r="AC152" s="14"/>
      <c r="AD152" s="14"/>
      <c r="AE152" s="212">
        <v>0</v>
      </c>
      <c r="AF152" s="29"/>
      <c r="AG152" s="29"/>
      <c r="AH152" s="35">
        <v>737.36</v>
      </c>
      <c r="AI152" s="35">
        <v>95.86</v>
      </c>
      <c r="AJ152" s="29">
        <v>833.22</v>
      </c>
      <c r="AK152" s="36"/>
      <c r="AL152" s="13"/>
      <c r="AM152" s="34"/>
    </row>
    <row r="153" spans="1:39" s="3" customFormat="1" ht="15" customHeight="1" x14ac:dyDescent="0.45">
      <c r="A153" s="12">
        <f t="shared" si="1"/>
        <v>146</v>
      </c>
      <c r="B153" s="12"/>
      <c r="C153" s="197" t="s">
        <v>142</v>
      </c>
      <c r="D153" s="195" t="s">
        <v>138</v>
      </c>
      <c r="E153" s="216" t="s">
        <v>274</v>
      </c>
      <c r="F153" s="197" t="s">
        <v>430</v>
      </c>
      <c r="G153" s="13"/>
      <c r="H153" s="200"/>
      <c r="I153" s="205" t="s">
        <v>270</v>
      </c>
      <c r="J153" s="206">
        <v>25</v>
      </c>
      <c r="K153" s="15"/>
      <c r="L153" s="15"/>
      <c r="M153" s="215" t="s">
        <v>253</v>
      </c>
      <c r="N153" s="14"/>
      <c r="O153" s="186">
        <f t="shared" si="2"/>
        <v>163.75</v>
      </c>
      <c r="P153" s="133">
        <v>163.75</v>
      </c>
      <c r="Q153" s="133"/>
      <c r="R153" s="133"/>
      <c r="S153" s="133"/>
      <c r="T153" s="133"/>
      <c r="U153" s="197" t="s">
        <v>141</v>
      </c>
      <c r="V153" s="197" t="s">
        <v>141</v>
      </c>
      <c r="W153" s="197" t="s">
        <v>141</v>
      </c>
      <c r="X153" s="197" t="s">
        <v>141</v>
      </c>
      <c r="Y153" s="197" t="s">
        <v>141</v>
      </c>
      <c r="Z153" s="197" t="s">
        <v>141</v>
      </c>
      <c r="AA153" s="197" t="s">
        <v>141</v>
      </c>
      <c r="AB153" s="197" t="s">
        <v>141</v>
      </c>
      <c r="AC153" s="14"/>
      <c r="AD153" s="14"/>
      <c r="AE153" s="212">
        <v>0</v>
      </c>
      <c r="AF153" s="29"/>
      <c r="AG153" s="29"/>
      <c r="AH153" s="35">
        <v>243.99</v>
      </c>
      <c r="AI153" s="35">
        <v>31.72</v>
      </c>
      <c r="AJ153" s="29">
        <v>275.70999999999998</v>
      </c>
      <c r="AK153" s="36"/>
      <c r="AL153" s="13"/>
      <c r="AM153" s="34"/>
    </row>
    <row r="154" spans="1:39" s="3" customFormat="1" ht="15" customHeight="1" x14ac:dyDescent="0.45">
      <c r="A154" s="12">
        <f t="shared" si="1"/>
        <v>147</v>
      </c>
      <c r="B154" s="12"/>
      <c r="C154" s="197" t="s">
        <v>142</v>
      </c>
      <c r="D154" s="195" t="s">
        <v>138</v>
      </c>
      <c r="E154" s="216" t="s">
        <v>275</v>
      </c>
      <c r="F154" s="197" t="s">
        <v>430</v>
      </c>
      <c r="G154" s="13"/>
      <c r="H154" s="200"/>
      <c r="I154" s="205" t="s">
        <v>157</v>
      </c>
      <c r="J154" s="206">
        <v>18</v>
      </c>
      <c r="K154" s="15"/>
      <c r="L154" s="15"/>
      <c r="M154" s="215" t="s">
        <v>253</v>
      </c>
      <c r="N154" s="14"/>
      <c r="O154" s="186">
        <f t="shared" si="2"/>
        <v>46.8</v>
      </c>
      <c r="P154" s="133"/>
      <c r="Q154" s="133">
        <v>46.8</v>
      </c>
      <c r="R154" s="133"/>
      <c r="S154" s="133"/>
      <c r="T154" s="133"/>
      <c r="U154" s="197" t="s">
        <v>141</v>
      </c>
      <c r="V154" s="197" t="s">
        <v>141</v>
      </c>
      <c r="W154" s="197" t="s">
        <v>141</v>
      </c>
      <c r="X154" s="197" t="s">
        <v>141</v>
      </c>
      <c r="Y154" s="197" t="s">
        <v>141</v>
      </c>
      <c r="Z154" s="197" t="s">
        <v>141</v>
      </c>
      <c r="AA154" s="197" t="s">
        <v>141</v>
      </c>
      <c r="AB154" s="197" t="s">
        <v>141</v>
      </c>
      <c r="AC154" s="14"/>
      <c r="AD154" s="14"/>
      <c r="AE154" s="212">
        <v>0</v>
      </c>
      <c r="AF154" s="29"/>
      <c r="AG154" s="29"/>
      <c r="AH154" s="35">
        <v>103.43</v>
      </c>
      <c r="AI154" s="35">
        <v>13.45</v>
      </c>
      <c r="AJ154" s="29">
        <v>116.88</v>
      </c>
      <c r="AK154" s="36"/>
      <c r="AL154" s="13"/>
      <c r="AM154" s="34"/>
    </row>
    <row r="155" spans="1:39" s="3" customFormat="1" ht="15" customHeight="1" x14ac:dyDescent="0.45">
      <c r="A155" s="12">
        <f t="shared" si="1"/>
        <v>148</v>
      </c>
      <c r="B155" s="12"/>
      <c r="C155" s="197" t="s">
        <v>142</v>
      </c>
      <c r="D155" s="195" t="s">
        <v>138</v>
      </c>
      <c r="E155" s="216" t="s">
        <v>276</v>
      </c>
      <c r="F155" s="197" t="s">
        <v>430</v>
      </c>
      <c r="G155" s="13"/>
      <c r="H155" s="200"/>
      <c r="I155" s="205" t="s">
        <v>157</v>
      </c>
      <c r="J155" s="206">
        <v>6</v>
      </c>
      <c r="K155" s="15"/>
      <c r="L155" s="15"/>
      <c r="M155" s="215" t="s">
        <v>253</v>
      </c>
      <c r="N155" s="14"/>
      <c r="O155" s="186">
        <f t="shared" si="2"/>
        <v>18</v>
      </c>
      <c r="P155" s="133"/>
      <c r="Q155" s="133">
        <v>18</v>
      </c>
      <c r="R155" s="133"/>
      <c r="S155" s="133"/>
      <c r="T155" s="133"/>
      <c r="U155" s="197" t="s">
        <v>141</v>
      </c>
      <c r="V155" s="197" t="s">
        <v>141</v>
      </c>
      <c r="W155" s="197" t="s">
        <v>141</v>
      </c>
      <c r="X155" s="197" t="s">
        <v>141</v>
      </c>
      <c r="Y155" s="197" t="s">
        <v>141</v>
      </c>
      <c r="Z155" s="197" t="s">
        <v>141</v>
      </c>
      <c r="AA155" s="197" t="s">
        <v>141</v>
      </c>
      <c r="AB155" s="197" t="s">
        <v>141</v>
      </c>
      <c r="AC155" s="14"/>
      <c r="AD155" s="14"/>
      <c r="AE155" s="212">
        <v>0</v>
      </c>
      <c r="AF155" s="29"/>
      <c r="AG155" s="29"/>
      <c r="AH155" s="35">
        <v>39.78</v>
      </c>
      <c r="AI155" s="35">
        <v>5.17</v>
      </c>
      <c r="AJ155" s="29">
        <v>44.95</v>
      </c>
      <c r="AK155" s="36"/>
      <c r="AL155" s="13"/>
      <c r="AM155" s="34"/>
    </row>
    <row r="156" spans="1:39" s="3" customFormat="1" ht="15" customHeight="1" x14ac:dyDescent="0.45">
      <c r="A156" s="12">
        <f t="shared" si="1"/>
        <v>149</v>
      </c>
      <c r="B156" s="12"/>
      <c r="C156" s="197" t="s">
        <v>142</v>
      </c>
      <c r="D156" s="195" t="s">
        <v>138</v>
      </c>
      <c r="E156" s="216" t="s">
        <v>277</v>
      </c>
      <c r="F156" s="197" t="s">
        <v>430</v>
      </c>
      <c r="G156" s="13"/>
      <c r="H156" s="200"/>
      <c r="I156" s="205" t="s">
        <v>157</v>
      </c>
      <c r="J156" s="206">
        <v>13</v>
      </c>
      <c r="K156" s="15"/>
      <c r="L156" s="15"/>
      <c r="M156" s="215" t="s">
        <v>253</v>
      </c>
      <c r="N156" s="14"/>
      <c r="O156" s="186">
        <f t="shared" si="2"/>
        <v>58.24</v>
      </c>
      <c r="P156" s="133">
        <v>58.24</v>
      </c>
      <c r="Q156" s="133"/>
      <c r="R156" s="133"/>
      <c r="S156" s="133"/>
      <c r="T156" s="133"/>
      <c r="U156" s="197" t="s">
        <v>141</v>
      </c>
      <c r="V156" s="197" t="s">
        <v>141</v>
      </c>
      <c r="W156" s="197" t="s">
        <v>141</v>
      </c>
      <c r="X156" s="197" t="s">
        <v>141</v>
      </c>
      <c r="Y156" s="197" t="s">
        <v>141</v>
      </c>
      <c r="Z156" s="197" t="s">
        <v>141</v>
      </c>
      <c r="AA156" s="197" t="s">
        <v>141</v>
      </c>
      <c r="AB156" s="197" t="s">
        <v>141</v>
      </c>
      <c r="AC156" s="14"/>
      <c r="AD156" s="14"/>
      <c r="AE156" s="212">
        <v>0</v>
      </c>
      <c r="AF156" s="29"/>
      <c r="AG156" s="29"/>
      <c r="AH156" s="35">
        <v>86.78</v>
      </c>
      <c r="AI156" s="35">
        <v>11.28</v>
      </c>
      <c r="AJ156" s="29">
        <v>98.06</v>
      </c>
      <c r="AK156" s="36"/>
      <c r="AL156" s="13"/>
      <c r="AM156" s="34"/>
    </row>
    <row r="157" spans="1:39" s="3" customFormat="1" ht="15" customHeight="1" x14ac:dyDescent="0.45">
      <c r="A157" s="12">
        <f t="shared" si="1"/>
        <v>150</v>
      </c>
      <c r="B157" s="12"/>
      <c r="C157" s="197" t="s">
        <v>142</v>
      </c>
      <c r="D157" s="195" t="s">
        <v>138</v>
      </c>
      <c r="E157" s="216" t="s">
        <v>252</v>
      </c>
      <c r="F157" s="197" t="s">
        <v>430</v>
      </c>
      <c r="G157" s="214" t="s">
        <v>374</v>
      </c>
      <c r="H157" s="200"/>
      <c r="I157" s="205" t="s">
        <v>150</v>
      </c>
      <c r="J157" s="206">
        <v>515</v>
      </c>
      <c r="K157" s="15"/>
      <c r="L157" s="15"/>
      <c r="M157" s="215" t="s">
        <v>253</v>
      </c>
      <c r="N157" s="14"/>
      <c r="O157" s="186">
        <f t="shared" si="2"/>
        <v>14729</v>
      </c>
      <c r="P157" s="133"/>
      <c r="Q157" s="133">
        <v>14729</v>
      </c>
      <c r="R157" s="133"/>
      <c r="S157" s="133"/>
      <c r="T157" s="133"/>
      <c r="U157" s="197" t="s">
        <v>141</v>
      </c>
      <c r="V157" s="197" t="s">
        <v>141</v>
      </c>
      <c r="W157" s="197" t="s">
        <v>141</v>
      </c>
      <c r="X157" s="197" t="s">
        <v>141</v>
      </c>
      <c r="Y157" s="197" t="s">
        <v>141</v>
      </c>
      <c r="Z157" s="197" t="s">
        <v>141</v>
      </c>
      <c r="AA157" s="197" t="s">
        <v>141</v>
      </c>
      <c r="AB157" s="197" t="s">
        <v>141</v>
      </c>
      <c r="AC157" s="14"/>
      <c r="AD157" s="14"/>
      <c r="AE157" s="212">
        <v>139441.4</v>
      </c>
      <c r="AF157" s="29"/>
      <c r="AG157" s="29"/>
      <c r="AH157" s="35">
        <v>32551.09</v>
      </c>
      <c r="AI157" s="35">
        <v>4231.6400000000003</v>
      </c>
      <c r="AJ157" s="29">
        <v>36782.730000000003</v>
      </c>
      <c r="AK157" s="36"/>
      <c r="AL157" s="13"/>
      <c r="AM157" s="34"/>
    </row>
    <row r="158" spans="1:39" s="3" customFormat="1" ht="15" customHeight="1" x14ac:dyDescent="0.45">
      <c r="A158" s="12">
        <f t="shared" si="1"/>
        <v>151</v>
      </c>
      <c r="B158" s="12"/>
      <c r="C158" s="197" t="s">
        <v>142</v>
      </c>
      <c r="D158" s="195" t="s">
        <v>138</v>
      </c>
      <c r="E158" s="216" t="s">
        <v>278</v>
      </c>
      <c r="F158" s="197" t="s">
        <v>430</v>
      </c>
      <c r="G158" s="214" t="s">
        <v>375</v>
      </c>
      <c r="H158" s="200"/>
      <c r="I158" s="205" t="s">
        <v>150</v>
      </c>
      <c r="J158" s="206">
        <v>1934</v>
      </c>
      <c r="K158" s="15"/>
      <c r="L158" s="15"/>
      <c r="M158" s="215" t="s">
        <v>253</v>
      </c>
      <c r="N158" s="14"/>
      <c r="O158" s="186">
        <f t="shared" si="2"/>
        <v>43321.599999999999</v>
      </c>
      <c r="P158" s="133"/>
      <c r="Q158" s="133">
        <v>43321.599999999999</v>
      </c>
      <c r="R158" s="133"/>
      <c r="S158" s="133"/>
      <c r="T158" s="133"/>
      <c r="U158" s="197" t="s">
        <v>141</v>
      </c>
      <c r="V158" s="197" t="s">
        <v>141</v>
      </c>
      <c r="W158" s="197" t="s">
        <v>141</v>
      </c>
      <c r="X158" s="197" t="s">
        <v>141</v>
      </c>
      <c r="Y158" s="197" t="s">
        <v>141</v>
      </c>
      <c r="Z158" s="197" t="s">
        <v>141</v>
      </c>
      <c r="AA158" s="197" t="s">
        <v>141</v>
      </c>
      <c r="AB158" s="197" t="s">
        <v>141</v>
      </c>
      <c r="AC158" s="14"/>
      <c r="AD158" s="14"/>
      <c r="AE158" s="212">
        <v>440294.44</v>
      </c>
      <c r="AF158" s="29"/>
      <c r="AG158" s="29"/>
      <c r="AH158" s="35">
        <v>95740.74</v>
      </c>
      <c r="AI158" s="35">
        <v>12446.3</v>
      </c>
      <c r="AJ158" s="29">
        <v>108187.04</v>
      </c>
      <c r="AK158" s="36"/>
      <c r="AL158" s="13"/>
      <c r="AM158" s="34"/>
    </row>
    <row r="159" spans="1:39" s="3" customFormat="1" ht="15" customHeight="1" x14ac:dyDescent="0.45">
      <c r="A159" s="12">
        <f t="shared" si="1"/>
        <v>152</v>
      </c>
      <c r="B159" s="12"/>
      <c r="C159" s="197" t="s">
        <v>142</v>
      </c>
      <c r="D159" s="195" t="s">
        <v>138</v>
      </c>
      <c r="E159" s="216" t="s">
        <v>279</v>
      </c>
      <c r="F159" s="197" t="s">
        <v>430</v>
      </c>
      <c r="G159" s="214" t="s">
        <v>376</v>
      </c>
      <c r="H159" s="200"/>
      <c r="I159" s="205" t="s">
        <v>150</v>
      </c>
      <c r="J159" s="206">
        <v>10</v>
      </c>
      <c r="K159" s="15"/>
      <c r="L159" s="15"/>
      <c r="M159" s="215" t="s">
        <v>253</v>
      </c>
      <c r="N159" s="14"/>
      <c r="O159" s="186">
        <f t="shared" si="2"/>
        <v>293</v>
      </c>
      <c r="P159" s="133"/>
      <c r="Q159" s="133">
        <v>293</v>
      </c>
      <c r="R159" s="133"/>
      <c r="S159" s="133"/>
      <c r="T159" s="133"/>
      <c r="U159" s="197" t="s">
        <v>141</v>
      </c>
      <c r="V159" s="197" t="s">
        <v>141</v>
      </c>
      <c r="W159" s="197" t="s">
        <v>141</v>
      </c>
      <c r="X159" s="197" t="s">
        <v>141</v>
      </c>
      <c r="Y159" s="197" t="s">
        <v>141</v>
      </c>
      <c r="Z159" s="197" t="s">
        <v>141</v>
      </c>
      <c r="AA159" s="197" t="s">
        <v>141</v>
      </c>
      <c r="AB159" s="197" t="s">
        <v>141</v>
      </c>
      <c r="AC159" s="14"/>
      <c r="AD159" s="14"/>
      <c r="AE159" s="212">
        <v>2209.4</v>
      </c>
      <c r="AF159" s="29"/>
      <c r="AG159" s="29"/>
      <c r="AH159" s="35">
        <v>647.53</v>
      </c>
      <c r="AI159" s="35">
        <v>84.18</v>
      </c>
      <c r="AJ159" s="29">
        <v>731.71</v>
      </c>
      <c r="AK159" s="36"/>
      <c r="AL159" s="13"/>
      <c r="AM159" s="34"/>
    </row>
    <row r="160" spans="1:39" s="3" customFormat="1" ht="15" customHeight="1" x14ac:dyDescent="0.45">
      <c r="A160" s="12">
        <f t="shared" si="1"/>
        <v>153</v>
      </c>
      <c r="B160" s="12"/>
      <c r="C160" s="197" t="s">
        <v>142</v>
      </c>
      <c r="D160" s="195" t="s">
        <v>138</v>
      </c>
      <c r="E160" s="216" t="s">
        <v>280</v>
      </c>
      <c r="F160" s="197" t="s">
        <v>430</v>
      </c>
      <c r="G160" s="214" t="s">
        <v>377</v>
      </c>
      <c r="H160" s="200"/>
      <c r="I160" s="205" t="s">
        <v>150</v>
      </c>
      <c r="J160" s="206">
        <v>314</v>
      </c>
      <c r="K160" s="15"/>
      <c r="L160" s="15"/>
      <c r="M160" s="215" t="s">
        <v>253</v>
      </c>
      <c r="N160" s="14"/>
      <c r="O160" s="186">
        <f t="shared" si="2"/>
        <v>6280</v>
      </c>
      <c r="P160" s="133"/>
      <c r="Q160" s="133">
        <v>6280</v>
      </c>
      <c r="R160" s="133"/>
      <c r="S160" s="133"/>
      <c r="T160" s="133"/>
      <c r="U160" s="197" t="s">
        <v>141</v>
      </c>
      <c r="V160" s="197" t="s">
        <v>141</v>
      </c>
      <c r="W160" s="197" t="s">
        <v>141</v>
      </c>
      <c r="X160" s="197" t="s">
        <v>141</v>
      </c>
      <c r="Y160" s="197" t="s">
        <v>141</v>
      </c>
      <c r="Z160" s="197" t="s">
        <v>141</v>
      </c>
      <c r="AA160" s="197" t="s">
        <v>141</v>
      </c>
      <c r="AB160" s="197" t="s">
        <v>141</v>
      </c>
      <c r="AC160" s="14"/>
      <c r="AD160" s="14"/>
      <c r="AE160" s="212">
        <v>68640.399999999994</v>
      </c>
      <c r="AF160" s="29"/>
      <c r="AG160" s="29"/>
      <c r="AH160" s="35">
        <v>13878.8</v>
      </c>
      <c r="AI160" s="35">
        <v>1804.24</v>
      </c>
      <c r="AJ160" s="29">
        <v>15683.04</v>
      </c>
      <c r="AK160" s="36"/>
      <c r="AL160" s="13"/>
      <c r="AM160" s="34"/>
    </row>
    <row r="161" spans="1:39" s="3" customFormat="1" ht="15" customHeight="1" x14ac:dyDescent="0.45">
      <c r="A161" s="12">
        <f t="shared" si="1"/>
        <v>154</v>
      </c>
      <c r="B161" s="12"/>
      <c r="C161" s="197" t="s">
        <v>142</v>
      </c>
      <c r="D161" s="195" t="s">
        <v>138</v>
      </c>
      <c r="E161" s="216" t="s">
        <v>281</v>
      </c>
      <c r="F161" s="197" t="s">
        <v>430</v>
      </c>
      <c r="G161" s="13" t="s">
        <v>282</v>
      </c>
      <c r="H161" s="200"/>
      <c r="I161" s="205" t="s">
        <v>150</v>
      </c>
      <c r="J161" s="206">
        <v>4</v>
      </c>
      <c r="K161" s="15"/>
      <c r="L161" s="15"/>
      <c r="M161" s="215" t="s">
        <v>253</v>
      </c>
      <c r="N161" s="14"/>
      <c r="O161" s="186">
        <f t="shared" si="2"/>
        <v>62.4</v>
      </c>
      <c r="P161" s="133"/>
      <c r="Q161" s="133">
        <v>62.4</v>
      </c>
      <c r="R161" s="133"/>
      <c r="S161" s="133"/>
      <c r="T161" s="133"/>
      <c r="U161" s="197" t="s">
        <v>141</v>
      </c>
      <c r="V161" s="197" t="s">
        <v>141</v>
      </c>
      <c r="W161" s="197" t="s">
        <v>141</v>
      </c>
      <c r="X161" s="197" t="s">
        <v>141</v>
      </c>
      <c r="Y161" s="197" t="s">
        <v>141</v>
      </c>
      <c r="Z161" s="197" t="s">
        <v>141</v>
      </c>
      <c r="AA161" s="197" t="s">
        <v>141</v>
      </c>
      <c r="AB161" s="197" t="s">
        <v>141</v>
      </c>
      <c r="AC161" s="14"/>
      <c r="AD161" s="14"/>
      <c r="AE161" s="212">
        <v>753.2</v>
      </c>
      <c r="AF161" s="29"/>
      <c r="AG161" s="29"/>
      <c r="AH161" s="35">
        <v>137.9</v>
      </c>
      <c r="AI161" s="35">
        <v>17.93</v>
      </c>
      <c r="AJ161" s="29">
        <v>155.83000000000001</v>
      </c>
      <c r="AK161" s="36"/>
      <c r="AL161" s="13"/>
      <c r="AM161" s="34"/>
    </row>
    <row r="162" spans="1:39" s="3" customFormat="1" ht="15" customHeight="1" x14ac:dyDescent="0.45">
      <c r="A162" s="12">
        <f t="shared" si="1"/>
        <v>155</v>
      </c>
      <c r="B162" s="12"/>
      <c r="C162" s="197" t="s">
        <v>142</v>
      </c>
      <c r="D162" s="195" t="s">
        <v>138</v>
      </c>
      <c r="E162" s="216" t="s">
        <v>283</v>
      </c>
      <c r="F162" s="197" t="s">
        <v>430</v>
      </c>
      <c r="G162" s="214" t="s">
        <v>376</v>
      </c>
      <c r="H162" s="200"/>
      <c r="I162" s="205" t="s">
        <v>150</v>
      </c>
      <c r="J162" s="206">
        <v>400</v>
      </c>
      <c r="K162" s="15"/>
      <c r="L162" s="15"/>
      <c r="M162" s="215" t="s">
        <v>253</v>
      </c>
      <c r="N162" s="14"/>
      <c r="O162" s="186">
        <f t="shared" si="2"/>
        <v>15080</v>
      </c>
      <c r="P162" s="133"/>
      <c r="Q162" s="133">
        <v>15080</v>
      </c>
      <c r="R162" s="133"/>
      <c r="S162" s="133"/>
      <c r="T162" s="133"/>
      <c r="U162" s="197" t="s">
        <v>141</v>
      </c>
      <c r="V162" s="197" t="s">
        <v>141</v>
      </c>
      <c r="W162" s="197" t="s">
        <v>141</v>
      </c>
      <c r="X162" s="197" t="s">
        <v>141</v>
      </c>
      <c r="Y162" s="197" t="s">
        <v>141</v>
      </c>
      <c r="Z162" s="197" t="s">
        <v>141</v>
      </c>
      <c r="AA162" s="197" t="s">
        <v>141</v>
      </c>
      <c r="AB162" s="197" t="s">
        <v>141</v>
      </c>
      <c r="AC162" s="14"/>
      <c r="AD162" s="14"/>
      <c r="AE162" s="212">
        <v>640000</v>
      </c>
      <c r="AF162" s="29"/>
      <c r="AG162" s="29"/>
      <c r="AH162" s="35">
        <v>33326.800000000003</v>
      </c>
      <c r="AI162" s="35">
        <v>4332.4799999999996</v>
      </c>
      <c r="AJ162" s="29">
        <v>37659.279999999999</v>
      </c>
      <c r="AK162" s="36"/>
      <c r="AL162" s="13"/>
      <c r="AM162" s="34"/>
    </row>
    <row r="163" spans="1:39" s="3" customFormat="1" ht="15" customHeight="1" x14ac:dyDescent="0.45">
      <c r="A163" s="12">
        <f t="shared" si="1"/>
        <v>156</v>
      </c>
      <c r="B163" s="12"/>
      <c r="C163" s="195" t="s">
        <v>142</v>
      </c>
      <c r="D163" s="195" t="s">
        <v>138</v>
      </c>
      <c r="E163" s="213" t="s">
        <v>429</v>
      </c>
      <c r="F163" s="197" t="s">
        <v>430</v>
      </c>
      <c r="G163" s="214" t="s">
        <v>385</v>
      </c>
      <c r="H163" s="200"/>
      <c r="I163" s="205" t="s">
        <v>150</v>
      </c>
      <c r="J163" s="206">
        <v>1</v>
      </c>
      <c r="K163" s="15"/>
      <c r="L163" s="15"/>
      <c r="M163" s="215" t="s">
        <v>253</v>
      </c>
      <c r="N163" s="14"/>
      <c r="O163" s="199">
        <f>SUM(P163:T163)</f>
        <v>9.5</v>
      </c>
      <c r="P163" s="199"/>
      <c r="Q163" s="199"/>
      <c r="R163" s="199"/>
      <c r="S163" s="199"/>
      <c r="T163" s="199">
        <v>9.5</v>
      </c>
      <c r="U163" s="197" t="s">
        <v>141</v>
      </c>
      <c r="V163" s="197" t="s">
        <v>141</v>
      </c>
      <c r="W163" s="197" t="s">
        <v>141</v>
      </c>
      <c r="X163" s="197" t="s">
        <v>141</v>
      </c>
      <c r="Y163" s="197" t="s">
        <v>141</v>
      </c>
      <c r="Z163" s="197" t="s">
        <v>141</v>
      </c>
      <c r="AA163" s="197" t="s">
        <v>141</v>
      </c>
      <c r="AB163" s="197" t="s">
        <v>141</v>
      </c>
      <c r="AC163" s="14"/>
      <c r="AD163" s="14"/>
      <c r="AE163" s="212">
        <v>6104.59</v>
      </c>
      <c r="AF163" s="29"/>
      <c r="AG163" s="29"/>
      <c r="AH163" s="35">
        <v>1</v>
      </c>
      <c r="AI163" s="35">
        <v>0.13</v>
      </c>
      <c r="AJ163" s="29">
        <v>1.1299999999999999</v>
      </c>
      <c r="AK163" s="36"/>
      <c r="AL163" s="13"/>
      <c r="AM163" s="34"/>
    </row>
    <row r="164" spans="1:39" s="3" customFormat="1" ht="15" customHeight="1" x14ac:dyDescent="0.45">
      <c r="A164" s="12">
        <f t="shared" si="1"/>
        <v>157</v>
      </c>
      <c r="B164" s="12"/>
      <c r="C164" s="197" t="s">
        <v>142</v>
      </c>
      <c r="D164" s="195" t="s">
        <v>138</v>
      </c>
      <c r="E164" s="216" t="s">
        <v>284</v>
      </c>
      <c r="F164" s="197" t="s">
        <v>396</v>
      </c>
      <c r="G164" s="214" t="s">
        <v>386</v>
      </c>
      <c r="H164" s="200" t="s">
        <v>285</v>
      </c>
      <c r="I164" s="206" t="s">
        <v>286</v>
      </c>
      <c r="J164" s="206">
        <v>1</v>
      </c>
      <c r="K164" s="211">
        <v>42005</v>
      </c>
      <c r="L164" s="211">
        <v>43513</v>
      </c>
      <c r="M164" s="197" t="s">
        <v>287</v>
      </c>
      <c r="N164" s="14"/>
      <c r="O164" s="217">
        <v>1840</v>
      </c>
      <c r="P164" s="218">
        <v>1840</v>
      </c>
      <c r="Q164" s="199"/>
      <c r="R164" s="199"/>
      <c r="S164" s="199"/>
      <c r="T164" s="199"/>
      <c r="U164" s="197" t="s">
        <v>141</v>
      </c>
      <c r="V164" s="197" t="s">
        <v>141</v>
      </c>
      <c r="W164" s="197" t="s">
        <v>141</v>
      </c>
      <c r="X164" s="197" t="s">
        <v>141</v>
      </c>
      <c r="Y164" s="197" t="s">
        <v>141</v>
      </c>
      <c r="Z164" s="197" t="s">
        <v>141</v>
      </c>
      <c r="AA164" s="197" t="s">
        <v>141</v>
      </c>
      <c r="AB164" s="197" t="s">
        <v>141</v>
      </c>
      <c r="AC164" s="14"/>
      <c r="AD164" s="14"/>
      <c r="AE164" s="212">
        <v>100024.36</v>
      </c>
      <c r="AF164" s="29"/>
      <c r="AG164" s="29"/>
      <c r="AH164" s="35">
        <v>2741.6</v>
      </c>
      <c r="AI164" s="35">
        <v>356.41</v>
      </c>
      <c r="AJ164" s="29">
        <v>3098.01</v>
      </c>
      <c r="AK164" s="36"/>
      <c r="AL164" s="13"/>
      <c r="AM164" s="34"/>
    </row>
    <row r="165" spans="1:39" s="3" customFormat="1" ht="15" customHeight="1" x14ac:dyDescent="0.45">
      <c r="A165" s="12">
        <f t="shared" si="1"/>
        <v>158</v>
      </c>
      <c r="B165" s="12"/>
      <c r="C165" s="197" t="s">
        <v>142</v>
      </c>
      <c r="D165" s="195" t="s">
        <v>138</v>
      </c>
      <c r="E165" s="216" t="s">
        <v>288</v>
      </c>
      <c r="F165" s="197" t="s">
        <v>396</v>
      </c>
      <c r="G165" s="13" t="s">
        <v>289</v>
      </c>
      <c r="H165" s="200" t="s">
        <v>290</v>
      </c>
      <c r="I165" s="206" t="s">
        <v>291</v>
      </c>
      <c r="J165" s="206">
        <v>3730</v>
      </c>
      <c r="K165" s="211">
        <v>42005</v>
      </c>
      <c r="L165" s="211">
        <v>42005</v>
      </c>
      <c r="M165" s="197" t="s">
        <v>287</v>
      </c>
      <c r="N165" s="14"/>
      <c r="O165" s="217">
        <v>3730</v>
      </c>
      <c r="P165" s="218">
        <v>3730</v>
      </c>
      <c r="Q165" s="199"/>
      <c r="R165" s="199"/>
      <c r="S165" s="199"/>
      <c r="T165" s="199"/>
      <c r="U165" s="197" t="s">
        <v>141</v>
      </c>
      <c r="V165" s="197" t="s">
        <v>141</v>
      </c>
      <c r="W165" s="197" t="s">
        <v>141</v>
      </c>
      <c r="X165" s="197" t="s">
        <v>141</v>
      </c>
      <c r="Y165" s="197" t="s">
        <v>141</v>
      </c>
      <c r="Z165" s="197" t="s">
        <v>141</v>
      </c>
      <c r="AA165" s="197" t="s">
        <v>141</v>
      </c>
      <c r="AB165" s="197" t="s">
        <v>141</v>
      </c>
      <c r="AC165" s="14"/>
      <c r="AD165" s="14"/>
      <c r="AE165" s="212">
        <v>11211</v>
      </c>
      <c r="AF165" s="29"/>
      <c r="AG165" s="29"/>
      <c r="AH165" s="35">
        <v>5557.7</v>
      </c>
      <c r="AI165" s="35">
        <v>722.5</v>
      </c>
      <c r="AJ165" s="29">
        <v>6280.2</v>
      </c>
      <c r="AK165" s="36"/>
      <c r="AL165" s="13"/>
      <c r="AM165" s="34"/>
    </row>
    <row r="166" spans="1:39" s="3" customFormat="1" ht="15" customHeight="1" x14ac:dyDescent="0.45">
      <c r="A166" s="12">
        <f t="shared" si="1"/>
        <v>159</v>
      </c>
      <c r="B166" s="12"/>
      <c r="C166" s="197" t="s">
        <v>142</v>
      </c>
      <c r="D166" s="195" t="s">
        <v>138</v>
      </c>
      <c r="E166" s="216" t="s">
        <v>292</v>
      </c>
      <c r="F166" s="197" t="s">
        <v>396</v>
      </c>
      <c r="G166" s="13" t="s">
        <v>289</v>
      </c>
      <c r="H166" s="200" t="s">
        <v>290</v>
      </c>
      <c r="I166" s="206" t="s">
        <v>291</v>
      </c>
      <c r="J166" s="206">
        <v>925.41300000000001</v>
      </c>
      <c r="K166" s="211">
        <v>42005</v>
      </c>
      <c r="L166" s="211">
        <v>42005</v>
      </c>
      <c r="M166" s="197" t="s">
        <v>287</v>
      </c>
      <c r="N166" s="14"/>
      <c r="O166" s="217">
        <v>925.41300000000001</v>
      </c>
      <c r="P166" s="219">
        <v>925.41300000000001</v>
      </c>
      <c r="Q166" s="199"/>
      <c r="R166" s="199"/>
      <c r="S166" s="199"/>
      <c r="T166" s="199"/>
      <c r="U166" s="197" t="s">
        <v>141</v>
      </c>
      <c r="V166" s="197" t="s">
        <v>141</v>
      </c>
      <c r="W166" s="197" t="s">
        <v>141</v>
      </c>
      <c r="X166" s="197" t="s">
        <v>141</v>
      </c>
      <c r="Y166" s="197" t="s">
        <v>141</v>
      </c>
      <c r="Z166" s="197" t="s">
        <v>141</v>
      </c>
      <c r="AA166" s="197" t="s">
        <v>141</v>
      </c>
      <c r="AB166" s="197" t="s">
        <v>141</v>
      </c>
      <c r="AC166" s="14"/>
      <c r="AD166" s="14"/>
      <c r="AE166" s="212">
        <v>5562.9</v>
      </c>
      <c r="AF166" s="29"/>
      <c r="AG166" s="29"/>
      <c r="AH166" s="35">
        <v>1378.87</v>
      </c>
      <c r="AI166" s="35">
        <v>179.25</v>
      </c>
      <c r="AJ166" s="29">
        <v>1558.12</v>
      </c>
      <c r="AK166" s="36"/>
      <c r="AL166" s="13"/>
      <c r="AM166" s="34"/>
    </row>
    <row r="167" spans="1:39" s="3" customFormat="1" ht="15" customHeight="1" x14ac:dyDescent="0.45">
      <c r="A167" s="12">
        <f t="shared" si="1"/>
        <v>160</v>
      </c>
      <c r="B167" s="12"/>
      <c r="C167" s="197" t="s">
        <v>142</v>
      </c>
      <c r="D167" s="195" t="s">
        <v>138</v>
      </c>
      <c r="E167" s="216" t="s">
        <v>293</v>
      </c>
      <c r="F167" s="197" t="s">
        <v>396</v>
      </c>
      <c r="G167" s="13" t="s">
        <v>289</v>
      </c>
      <c r="H167" s="200" t="s">
        <v>290</v>
      </c>
      <c r="I167" s="206" t="s">
        <v>291</v>
      </c>
      <c r="J167" s="206">
        <v>925.26379999999995</v>
      </c>
      <c r="K167" s="211">
        <v>42005</v>
      </c>
      <c r="L167" s="211">
        <v>42005</v>
      </c>
      <c r="M167" s="197" t="s">
        <v>287</v>
      </c>
      <c r="N167" s="14"/>
      <c r="O167" s="217">
        <v>925.26379999999995</v>
      </c>
      <c r="P167" s="219">
        <v>925.26379999999995</v>
      </c>
      <c r="Q167" s="199"/>
      <c r="R167" s="199"/>
      <c r="S167" s="199"/>
      <c r="T167" s="199"/>
      <c r="U167" s="197" t="s">
        <v>141</v>
      </c>
      <c r="V167" s="197" t="s">
        <v>141</v>
      </c>
      <c r="W167" s="197" t="s">
        <v>141</v>
      </c>
      <c r="X167" s="197" t="s">
        <v>141</v>
      </c>
      <c r="Y167" s="197" t="s">
        <v>141</v>
      </c>
      <c r="Z167" s="197" t="s">
        <v>141</v>
      </c>
      <c r="AA167" s="197" t="s">
        <v>141</v>
      </c>
      <c r="AB167" s="197" t="s">
        <v>141</v>
      </c>
      <c r="AC167" s="14"/>
      <c r="AD167" s="14"/>
      <c r="AE167" s="212">
        <v>5562</v>
      </c>
      <c r="AF167" s="29"/>
      <c r="AG167" s="29"/>
      <c r="AH167" s="35">
        <v>1378.64</v>
      </c>
      <c r="AI167" s="35">
        <v>179.22</v>
      </c>
      <c r="AJ167" s="29">
        <v>1557.86</v>
      </c>
      <c r="AK167" s="36"/>
      <c r="AL167" s="13"/>
      <c r="AM167" s="34"/>
    </row>
    <row r="168" spans="1:39" s="3" customFormat="1" ht="15" customHeight="1" x14ac:dyDescent="0.45">
      <c r="A168" s="12">
        <f t="shared" si="1"/>
        <v>161</v>
      </c>
      <c r="B168" s="12"/>
      <c r="C168" s="197" t="s">
        <v>142</v>
      </c>
      <c r="D168" s="195" t="s">
        <v>138</v>
      </c>
      <c r="E168" s="216" t="s">
        <v>294</v>
      </c>
      <c r="F168" s="197" t="s">
        <v>396</v>
      </c>
      <c r="G168" s="13" t="s">
        <v>295</v>
      </c>
      <c r="H168" s="200" t="s">
        <v>290</v>
      </c>
      <c r="I168" s="206" t="s">
        <v>291</v>
      </c>
      <c r="J168" s="206">
        <v>3000</v>
      </c>
      <c r="K168" s="211">
        <v>42005</v>
      </c>
      <c r="L168" s="211">
        <v>42005</v>
      </c>
      <c r="M168" s="197" t="s">
        <v>296</v>
      </c>
      <c r="N168" s="14"/>
      <c r="O168" s="217">
        <v>3000</v>
      </c>
      <c r="P168" s="218">
        <v>3000</v>
      </c>
      <c r="Q168" s="199"/>
      <c r="R168" s="199"/>
      <c r="S168" s="199"/>
      <c r="T168" s="199"/>
      <c r="U168" s="197" t="s">
        <v>141</v>
      </c>
      <c r="V168" s="197" t="s">
        <v>141</v>
      </c>
      <c r="W168" s="197" t="s">
        <v>141</v>
      </c>
      <c r="X168" s="197" t="s">
        <v>141</v>
      </c>
      <c r="Y168" s="197" t="s">
        <v>141</v>
      </c>
      <c r="Z168" s="197" t="s">
        <v>141</v>
      </c>
      <c r="AA168" s="197" t="s">
        <v>141</v>
      </c>
      <c r="AB168" s="197" t="s">
        <v>141</v>
      </c>
      <c r="AC168" s="14"/>
      <c r="AD168" s="14"/>
      <c r="AE168" s="212">
        <v>7984</v>
      </c>
      <c r="AF168" s="29"/>
      <c r="AG168" s="29"/>
      <c r="AH168" s="35">
        <v>4470</v>
      </c>
      <c r="AI168" s="35">
        <v>581.1</v>
      </c>
      <c r="AJ168" s="29">
        <v>5051.1000000000004</v>
      </c>
      <c r="AK168" s="36"/>
      <c r="AL168" s="13"/>
      <c r="AM168" s="34"/>
    </row>
    <row r="169" spans="1:39" s="3" customFormat="1" ht="15" customHeight="1" x14ac:dyDescent="0.45">
      <c r="A169" s="12">
        <f t="shared" si="1"/>
        <v>162</v>
      </c>
      <c r="B169" s="12"/>
      <c r="C169" s="197" t="s">
        <v>142</v>
      </c>
      <c r="D169" s="195" t="s">
        <v>138</v>
      </c>
      <c r="E169" s="216" t="s">
        <v>297</v>
      </c>
      <c r="F169" s="197" t="s">
        <v>396</v>
      </c>
      <c r="G169" s="214" t="s">
        <v>387</v>
      </c>
      <c r="H169" s="200" t="s">
        <v>298</v>
      </c>
      <c r="I169" s="206" t="s">
        <v>299</v>
      </c>
      <c r="J169" s="206">
        <v>2</v>
      </c>
      <c r="K169" s="211">
        <v>43817</v>
      </c>
      <c r="L169" s="211">
        <v>43822</v>
      </c>
      <c r="M169" s="197" t="s">
        <v>300</v>
      </c>
      <c r="N169" s="14"/>
      <c r="O169" s="217">
        <v>46</v>
      </c>
      <c r="P169" s="218">
        <v>46</v>
      </c>
      <c r="Q169" s="199"/>
      <c r="R169" s="199"/>
      <c r="S169" s="199"/>
      <c r="T169" s="199"/>
      <c r="U169" s="197" t="s">
        <v>141</v>
      </c>
      <c r="V169" s="197" t="s">
        <v>141</v>
      </c>
      <c r="W169" s="197" t="s">
        <v>141</v>
      </c>
      <c r="X169" s="197" t="s">
        <v>141</v>
      </c>
      <c r="Y169" s="197" t="s">
        <v>141</v>
      </c>
      <c r="Z169" s="197" t="s">
        <v>141</v>
      </c>
      <c r="AA169" s="197" t="s">
        <v>141</v>
      </c>
      <c r="AB169" s="197" t="s">
        <v>141</v>
      </c>
      <c r="AC169" s="14"/>
      <c r="AD169" s="14"/>
      <c r="AE169" s="212">
        <v>1495.7</v>
      </c>
      <c r="AF169" s="29"/>
      <c r="AG169" s="29"/>
      <c r="AH169" s="35">
        <v>68.540000000000006</v>
      </c>
      <c r="AI169" s="35">
        <v>8.91</v>
      </c>
      <c r="AJ169" s="29">
        <v>77.45</v>
      </c>
      <c r="AK169" s="36"/>
      <c r="AL169" s="13"/>
      <c r="AM169" s="34"/>
    </row>
    <row r="170" spans="1:39" s="3" customFormat="1" ht="15" customHeight="1" x14ac:dyDescent="0.45">
      <c r="A170" s="12">
        <f t="shared" si="1"/>
        <v>163</v>
      </c>
      <c r="B170" s="12"/>
      <c r="C170" s="197" t="s">
        <v>142</v>
      </c>
      <c r="D170" s="195" t="s">
        <v>138</v>
      </c>
      <c r="E170" s="216" t="s">
        <v>301</v>
      </c>
      <c r="F170" s="197" t="s">
        <v>396</v>
      </c>
      <c r="G170" s="13" t="s">
        <v>378</v>
      </c>
      <c r="H170" s="200" t="s">
        <v>298</v>
      </c>
      <c r="I170" s="206" t="s">
        <v>299</v>
      </c>
      <c r="J170" s="206">
        <v>2</v>
      </c>
      <c r="K170" s="211">
        <v>44666</v>
      </c>
      <c r="L170" s="211">
        <v>44676</v>
      </c>
      <c r="M170" s="197" t="s">
        <v>300</v>
      </c>
      <c r="N170" s="14"/>
      <c r="O170" s="217">
        <v>26</v>
      </c>
      <c r="P170" s="220">
        <v>26</v>
      </c>
      <c r="Q170" s="199"/>
      <c r="R170" s="199"/>
      <c r="S170" s="199"/>
      <c r="T170" s="199"/>
      <c r="U170" s="197" t="s">
        <v>141</v>
      </c>
      <c r="V170" s="197" t="s">
        <v>141</v>
      </c>
      <c r="W170" s="197" t="s">
        <v>141</v>
      </c>
      <c r="X170" s="197" t="s">
        <v>141</v>
      </c>
      <c r="Y170" s="197" t="s">
        <v>141</v>
      </c>
      <c r="Z170" s="197" t="s">
        <v>141</v>
      </c>
      <c r="AA170" s="197" t="s">
        <v>141</v>
      </c>
      <c r="AB170" s="197" t="s">
        <v>141</v>
      </c>
      <c r="AC170" s="14"/>
      <c r="AD170" s="14"/>
      <c r="AE170" s="218">
        <v>752.22</v>
      </c>
      <c r="AF170" s="29"/>
      <c r="AG170" s="29"/>
      <c r="AH170" s="35">
        <v>38.74</v>
      </c>
      <c r="AI170" s="35">
        <v>5.04</v>
      </c>
      <c r="AJ170" s="29">
        <v>43.78</v>
      </c>
      <c r="AK170" s="36"/>
      <c r="AL170" s="13"/>
      <c r="AM170" s="34"/>
    </row>
    <row r="171" spans="1:39" s="3" customFormat="1" ht="15" customHeight="1" x14ac:dyDescent="0.45">
      <c r="A171" s="12">
        <f t="shared" si="1"/>
        <v>164</v>
      </c>
      <c r="B171" s="12"/>
      <c r="C171" s="197" t="s">
        <v>142</v>
      </c>
      <c r="D171" s="195" t="s">
        <v>138</v>
      </c>
      <c r="E171" s="216" t="s">
        <v>302</v>
      </c>
      <c r="F171" s="197" t="s">
        <v>396</v>
      </c>
      <c r="G171" s="13" t="s">
        <v>388</v>
      </c>
      <c r="H171" s="200" t="s">
        <v>303</v>
      </c>
      <c r="I171" s="206" t="s">
        <v>299</v>
      </c>
      <c r="J171" s="206">
        <v>1</v>
      </c>
      <c r="K171" s="211">
        <v>42156</v>
      </c>
      <c r="L171" s="211">
        <v>42163</v>
      </c>
      <c r="M171" s="197" t="s">
        <v>300</v>
      </c>
      <c r="N171" s="14"/>
      <c r="O171" s="217">
        <v>45</v>
      </c>
      <c r="P171" s="220">
        <v>45</v>
      </c>
      <c r="Q171" s="199"/>
      <c r="R171" s="199"/>
      <c r="S171" s="199"/>
      <c r="T171" s="199"/>
      <c r="U171" s="197" t="s">
        <v>141</v>
      </c>
      <c r="V171" s="197" t="s">
        <v>141</v>
      </c>
      <c r="W171" s="197" t="s">
        <v>141</v>
      </c>
      <c r="X171" s="197" t="s">
        <v>141</v>
      </c>
      <c r="Y171" s="197" t="s">
        <v>141</v>
      </c>
      <c r="Z171" s="197" t="s">
        <v>141</v>
      </c>
      <c r="AA171" s="197" t="s">
        <v>141</v>
      </c>
      <c r="AB171" s="197" t="s">
        <v>141</v>
      </c>
      <c r="AC171" s="14"/>
      <c r="AD171" s="14"/>
      <c r="AE171" s="218">
        <v>2350</v>
      </c>
      <c r="AF171" s="29"/>
      <c r="AG171" s="29"/>
      <c r="AH171" s="35">
        <v>67.05</v>
      </c>
      <c r="AI171" s="35">
        <v>8.7200000000000006</v>
      </c>
      <c r="AJ171" s="29">
        <v>75.77</v>
      </c>
      <c r="AK171" s="36"/>
      <c r="AL171" s="13"/>
      <c r="AM171" s="34"/>
    </row>
    <row r="172" spans="1:39" s="3" customFormat="1" ht="15" customHeight="1" x14ac:dyDescent="0.45">
      <c r="A172" s="12">
        <f t="shared" si="1"/>
        <v>165</v>
      </c>
      <c r="B172" s="12"/>
      <c r="C172" s="197" t="s">
        <v>142</v>
      </c>
      <c r="D172" s="195" t="s">
        <v>138</v>
      </c>
      <c r="E172" s="216" t="s">
        <v>304</v>
      </c>
      <c r="F172" s="197" t="s">
        <v>396</v>
      </c>
      <c r="G172" s="13" t="s">
        <v>305</v>
      </c>
      <c r="H172" s="200" t="s">
        <v>306</v>
      </c>
      <c r="I172" s="206" t="s">
        <v>299</v>
      </c>
      <c r="J172" s="206">
        <v>1</v>
      </c>
      <c r="K172" s="211">
        <v>42156</v>
      </c>
      <c r="L172" s="211">
        <v>42163</v>
      </c>
      <c r="M172" s="197" t="s">
        <v>300</v>
      </c>
      <c r="N172" s="14"/>
      <c r="O172" s="217">
        <v>6</v>
      </c>
      <c r="P172" s="220">
        <v>6</v>
      </c>
      <c r="Q172" s="199"/>
      <c r="R172" s="199"/>
      <c r="S172" s="199"/>
      <c r="T172" s="199"/>
      <c r="U172" s="197" t="s">
        <v>141</v>
      </c>
      <c r="V172" s="197" t="s">
        <v>141</v>
      </c>
      <c r="W172" s="197" t="s">
        <v>141</v>
      </c>
      <c r="X172" s="197" t="s">
        <v>141</v>
      </c>
      <c r="Y172" s="197" t="s">
        <v>141</v>
      </c>
      <c r="Z172" s="197" t="s">
        <v>141</v>
      </c>
      <c r="AA172" s="197" t="s">
        <v>141</v>
      </c>
      <c r="AB172" s="197" t="s">
        <v>141</v>
      </c>
      <c r="AC172" s="14"/>
      <c r="AD172" s="14"/>
      <c r="AE172" s="218">
        <v>986</v>
      </c>
      <c r="AF172" s="29"/>
      <c r="AG172" s="29"/>
      <c r="AH172" s="35">
        <v>8.94</v>
      </c>
      <c r="AI172" s="35">
        <v>1.1599999999999999</v>
      </c>
      <c r="AJ172" s="29">
        <v>10.1</v>
      </c>
      <c r="AK172" s="36"/>
      <c r="AL172" s="13"/>
      <c r="AM172" s="34"/>
    </row>
    <row r="173" spans="1:39" s="3" customFormat="1" ht="15" customHeight="1" x14ac:dyDescent="0.45">
      <c r="A173" s="12">
        <f t="shared" si="1"/>
        <v>166</v>
      </c>
      <c r="B173" s="12"/>
      <c r="C173" s="197" t="s">
        <v>142</v>
      </c>
      <c r="D173" s="195" t="s">
        <v>138</v>
      </c>
      <c r="E173" s="216" t="s">
        <v>307</v>
      </c>
      <c r="F173" s="197" t="s">
        <v>396</v>
      </c>
      <c r="G173" s="13" t="s">
        <v>379</v>
      </c>
      <c r="H173" s="200" t="s">
        <v>308</v>
      </c>
      <c r="I173" s="206" t="s">
        <v>309</v>
      </c>
      <c r="J173" s="206">
        <v>8</v>
      </c>
      <c r="K173" s="211">
        <v>44441</v>
      </c>
      <c r="L173" s="211">
        <v>44546</v>
      </c>
      <c r="M173" s="197" t="s">
        <v>410</v>
      </c>
      <c r="N173" s="14"/>
      <c r="O173" s="217">
        <v>16</v>
      </c>
      <c r="P173" s="220">
        <v>16</v>
      </c>
      <c r="Q173" s="199"/>
      <c r="R173" s="199"/>
      <c r="S173" s="199"/>
      <c r="T173" s="199"/>
      <c r="U173" s="197" t="s">
        <v>141</v>
      </c>
      <c r="V173" s="197" t="s">
        <v>141</v>
      </c>
      <c r="W173" s="197" t="s">
        <v>141</v>
      </c>
      <c r="X173" s="197" t="s">
        <v>141</v>
      </c>
      <c r="Y173" s="197" t="s">
        <v>141</v>
      </c>
      <c r="Z173" s="197" t="s">
        <v>141</v>
      </c>
      <c r="AA173" s="197" t="s">
        <v>141</v>
      </c>
      <c r="AB173" s="197" t="s">
        <v>141</v>
      </c>
      <c r="AC173" s="14"/>
      <c r="AD173" s="14"/>
      <c r="AE173" s="212">
        <v>88.16</v>
      </c>
      <c r="AF173" s="29"/>
      <c r="AG173" s="29"/>
      <c r="AH173" s="35">
        <v>23.84</v>
      </c>
      <c r="AI173" s="35">
        <v>3.1</v>
      </c>
      <c r="AJ173" s="29">
        <v>26.94</v>
      </c>
      <c r="AK173" s="36"/>
      <c r="AL173" s="13"/>
      <c r="AM173" s="34"/>
    </row>
    <row r="174" spans="1:39" s="3" customFormat="1" ht="15" customHeight="1" x14ac:dyDescent="0.45">
      <c r="A174" s="12">
        <f t="shared" si="1"/>
        <v>167</v>
      </c>
      <c r="B174" s="12"/>
      <c r="C174" s="197" t="s">
        <v>142</v>
      </c>
      <c r="D174" s="195" t="s">
        <v>138</v>
      </c>
      <c r="E174" s="216" t="s">
        <v>310</v>
      </c>
      <c r="F174" s="197" t="s">
        <v>396</v>
      </c>
      <c r="G174" s="214" t="s">
        <v>380</v>
      </c>
      <c r="H174" s="200" t="s">
        <v>308</v>
      </c>
      <c r="I174" s="206" t="s">
        <v>309</v>
      </c>
      <c r="J174" s="206">
        <v>1</v>
      </c>
      <c r="K174" s="211">
        <v>44441</v>
      </c>
      <c r="L174" s="211">
        <v>44546</v>
      </c>
      <c r="M174" s="197" t="s">
        <v>300</v>
      </c>
      <c r="N174" s="14"/>
      <c r="O174" s="217">
        <v>4</v>
      </c>
      <c r="P174" s="220">
        <v>4</v>
      </c>
      <c r="Q174" s="199"/>
      <c r="R174" s="199"/>
      <c r="S174" s="199"/>
      <c r="T174" s="199"/>
      <c r="U174" s="197" t="s">
        <v>141</v>
      </c>
      <c r="V174" s="197" t="s">
        <v>141</v>
      </c>
      <c r="W174" s="197" t="s">
        <v>141</v>
      </c>
      <c r="X174" s="197" t="s">
        <v>141</v>
      </c>
      <c r="Y174" s="197" t="s">
        <v>141</v>
      </c>
      <c r="Z174" s="197" t="s">
        <v>141</v>
      </c>
      <c r="AA174" s="197" t="s">
        <v>141</v>
      </c>
      <c r="AB174" s="197" t="s">
        <v>141</v>
      </c>
      <c r="AC174" s="14"/>
      <c r="AD174" s="14"/>
      <c r="AE174" s="212">
        <v>226.7</v>
      </c>
      <c r="AF174" s="29"/>
      <c r="AG174" s="29"/>
      <c r="AH174" s="35">
        <v>5.96</v>
      </c>
      <c r="AI174" s="35">
        <v>0.77</v>
      </c>
      <c r="AJ174" s="29">
        <v>6.73</v>
      </c>
      <c r="AK174" s="36"/>
      <c r="AL174" s="13"/>
      <c r="AM174" s="34"/>
    </row>
    <row r="175" spans="1:39" s="3" customFormat="1" ht="15" customHeight="1" x14ac:dyDescent="0.45">
      <c r="A175" s="12">
        <f t="shared" si="1"/>
        <v>168</v>
      </c>
      <c r="B175" s="12"/>
      <c r="C175" s="197" t="s">
        <v>142</v>
      </c>
      <c r="D175" s="195" t="s">
        <v>138</v>
      </c>
      <c r="E175" s="216" t="s">
        <v>311</v>
      </c>
      <c r="F175" s="197" t="s">
        <v>396</v>
      </c>
      <c r="G175" s="214" t="s">
        <v>389</v>
      </c>
      <c r="H175" s="200" t="s">
        <v>312</v>
      </c>
      <c r="I175" s="206" t="s">
        <v>299</v>
      </c>
      <c r="J175" s="206">
        <v>1</v>
      </c>
      <c r="K175" s="211">
        <v>42156</v>
      </c>
      <c r="L175" s="211">
        <v>42163</v>
      </c>
      <c r="M175" s="197" t="s">
        <v>300</v>
      </c>
      <c r="N175" s="14"/>
      <c r="O175" s="217">
        <v>1</v>
      </c>
      <c r="P175" s="220">
        <v>1</v>
      </c>
      <c r="Q175" s="199"/>
      <c r="R175" s="199"/>
      <c r="S175" s="199"/>
      <c r="T175" s="199"/>
      <c r="U175" s="197" t="s">
        <v>141</v>
      </c>
      <c r="V175" s="197" t="s">
        <v>141</v>
      </c>
      <c r="W175" s="197" t="s">
        <v>141</v>
      </c>
      <c r="X175" s="197" t="s">
        <v>141</v>
      </c>
      <c r="Y175" s="197" t="s">
        <v>141</v>
      </c>
      <c r="Z175" s="197" t="s">
        <v>141</v>
      </c>
      <c r="AA175" s="197" t="s">
        <v>141</v>
      </c>
      <c r="AB175" s="197" t="s">
        <v>141</v>
      </c>
      <c r="AC175" s="14"/>
      <c r="AD175" s="14"/>
      <c r="AE175" s="212">
        <v>763</v>
      </c>
      <c r="AF175" s="29"/>
      <c r="AG175" s="29"/>
      <c r="AH175" s="35">
        <v>1.49</v>
      </c>
      <c r="AI175" s="35">
        <v>0.19</v>
      </c>
      <c r="AJ175" s="29">
        <v>1.68</v>
      </c>
      <c r="AK175" s="36"/>
      <c r="AL175" s="13"/>
      <c r="AM175" s="34"/>
    </row>
    <row r="176" spans="1:39" s="3" customFormat="1" ht="15" customHeight="1" x14ac:dyDescent="0.45">
      <c r="A176" s="12">
        <f t="shared" si="1"/>
        <v>169</v>
      </c>
      <c r="B176" s="12"/>
      <c r="C176" s="197" t="s">
        <v>142</v>
      </c>
      <c r="D176" s="195" t="s">
        <v>138</v>
      </c>
      <c r="E176" s="216" t="s">
        <v>313</v>
      </c>
      <c r="F176" s="197" t="s">
        <v>396</v>
      </c>
      <c r="G176" s="214" t="s">
        <v>390</v>
      </c>
      <c r="H176" s="200"/>
      <c r="I176" s="206" t="s">
        <v>309</v>
      </c>
      <c r="J176" s="206">
        <v>5</v>
      </c>
      <c r="K176" s="211">
        <v>45092</v>
      </c>
      <c r="L176" s="211">
        <v>45098</v>
      </c>
      <c r="M176" s="221" t="s">
        <v>314</v>
      </c>
      <c r="N176" s="14"/>
      <c r="O176" s="217">
        <v>15</v>
      </c>
      <c r="P176" s="220">
        <v>15</v>
      </c>
      <c r="Q176" s="199"/>
      <c r="R176" s="199"/>
      <c r="S176" s="199"/>
      <c r="T176" s="199"/>
      <c r="U176" s="197" t="s">
        <v>141</v>
      </c>
      <c r="V176" s="197" t="s">
        <v>141</v>
      </c>
      <c r="W176" s="197" t="s">
        <v>141</v>
      </c>
      <c r="X176" s="197" t="s">
        <v>141</v>
      </c>
      <c r="Y176" s="197" t="s">
        <v>141</v>
      </c>
      <c r="Z176" s="197" t="s">
        <v>141</v>
      </c>
      <c r="AA176" s="197" t="s">
        <v>141</v>
      </c>
      <c r="AB176" s="197" t="s">
        <v>141</v>
      </c>
      <c r="AC176" s="14"/>
      <c r="AD176" s="14"/>
      <c r="AE176" s="212">
        <v>49.296999999999997</v>
      </c>
      <c r="AF176" s="29"/>
      <c r="AG176" s="29"/>
      <c r="AH176" s="35">
        <v>22.35</v>
      </c>
      <c r="AI176" s="35">
        <v>2.91</v>
      </c>
      <c r="AJ176" s="29">
        <v>25.26</v>
      </c>
      <c r="AK176" s="36"/>
      <c r="AL176" s="13"/>
      <c r="AM176" s="34"/>
    </row>
    <row r="177" spans="1:40" s="3" customFormat="1" ht="15" customHeight="1" x14ac:dyDescent="0.45">
      <c r="A177" s="12">
        <f t="shared" si="1"/>
        <v>170</v>
      </c>
      <c r="B177" s="12"/>
      <c r="C177" s="197" t="s">
        <v>142</v>
      </c>
      <c r="D177" s="195" t="s">
        <v>138</v>
      </c>
      <c r="E177" s="216" t="s">
        <v>315</v>
      </c>
      <c r="F177" s="197" t="s">
        <v>396</v>
      </c>
      <c r="G177" s="214" t="s">
        <v>391</v>
      </c>
      <c r="H177" s="200"/>
      <c r="I177" s="206" t="s">
        <v>309</v>
      </c>
      <c r="J177" s="206">
        <v>4</v>
      </c>
      <c r="K177" s="211">
        <v>44900</v>
      </c>
      <c r="L177" s="211">
        <v>44932</v>
      </c>
      <c r="M177" s="221" t="s">
        <v>314</v>
      </c>
      <c r="N177" s="14"/>
      <c r="O177" s="217">
        <v>40</v>
      </c>
      <c r="P177" s="220">
        <v>40</v>
      </c>
      <c r="Q177" s="199"/>
      <c r="R177" s="199"/>
      <c r="S177" s="199"/>
      <c r="T177" s="199"/>
      <c r="U177" s="197" t="s">
        <v>141</v>
      </c>
      <c r="V177" s="197" t="s">
        <v>141</v>
      </c>
      <c r="W177" s="197" t="s">
        <v>141</v>
      </c>
      <c r="X177" s="197" t="s">
        <v>141</v>
      </c>
      <c r="Y177" s="197" t="s">
        <v>141</v>
      </c>
      <c r="Z177" s="197" t="s">
        <v>141</v>
      </c>
      <c r="AA177" s="197" t="s">
        <v>141</v>
      </c>
      <c r="AB177" s="197" t="s">
        <v>141</v>
      </c>
      <c r="AC177" s="14"/>
      <c r="AD177" s="14"/>
      <c r="AE177" s="212">
        <v>468.79</v>
      </c>
      <c r="AF177" s="29"/>
      <c r="AG177" s="29"/>
      <c r="AH177" s="35">
        <v>59.6</v>
      </c>
      <c r="AI177" s="35">
        <v>7.75</v>
      </c>
      <c r="AJ177" s="29">
        <v>67.349999999999994</v>
      </c>
      <c r="AK177" s="36"/>
      <c r="AL177" s="13"/>
      <c r="AM177" s="34"/>
    </row>
    <row r="178" spans="1:40" s="3" customFormat="1" ht="15" customHeight="1" x14ac:dyDescent="0.45">
      <c r="A178" s="12">
        <f t="shared" si="1"/>
        <v>171</v>
      </c>
      <c r="B178" s="12"/>
      <c r="C178" s="197" t="s">
        <v>142</v>
      </c>
      <c r="D178" s="195" t="s">
        <v>138</v>
      </c>
      <c r="E178" s="216" t="s">
        <v>316</v>
      </c>
      <c r="F178" s="197" t="s">
        <v>396</v>
      </c>
      <c r="G178" s="13" t="s">
        <v>317</v>
      </c>
      <c r="H178" s="200" t="s">
        <v>318</v>
      </c>
      <c r="I178" s="206" t="s">
        <v>319</v>
      </c>
      <c r="J178" s="206">
        <v>1</v>
      </c>
      <c r="K178" s="211">
        <v>44743</v>
      </c>
      <c r="L178" s="211">
        <v>44743</v>
      </c>
      <c r="M178" s="197" t="s">
        <v>408</v>
      </c>
      <c r="N178" s="14"/>
      <c r="O178" s="217"/>
      <c r="P178" s="218"/>
      <c r="Q178" s="199"/>
      <c r="R178" s="199"/>
      <c r="S178" s="199"/>
      <c r="T178" s="199"/>
      <c r="U178" s="197" t="s">
        <v>141</v>
      </c>
      <c r="V178" s="197" t="s">
        <v>141</v>
      </c>
      <c r="W178" s="197" t="s">
        <v>141</v>
      </c>
      <c r="X178" s="197" t="s">
        <v>141</v>
      </c>
      <c r="Y178" s="197" t="s">
        <v>141</v>
      </c>
      <c r="Z178" s="197" t="s">
        <v>141</v>
      </c>
      <c r="AA178" s="197" t="s">
        <v>141</v>
      </c>
      <c r="AB178" s="197" t="s">
        <v>141</v>
      </c>
      <c r="AC178" s="14"/>
      <c r="AD178" s="14"/>
      <c r="AE178" s="212"/>
      <c r="AF178" s="29"/>
      <c r="AG178" s="29"/>
      <c r="AH178" s="35">
        <v>5</v>
      </c>
      <c r="AI178" s="35">
        <v>0.65</v>
      </c>
      <c r="AJ178" s="29">
        <v>5.65</v>
      </c>
      <c r="AK178" s="36"/>
      <c r="AL178" s="13"/>
      <c r="AM178" s="34"/>
    </row>
    <row r="179" spans="1:40" s="3" customFormat="1" ht="15" customHeight="1" x14ac:dyDescent="0.45">
      <c r="A179" s="12">
        <f t="shared" si="1"/>
        <v>172</v>
      </c>
      <c r="B179" s="12"/>
      <c r="C179" s="197" t="s">
        <v>142</v>
      </c>
      <c r="D179" s="195" t="s">
        <v>138</v>
      </c>
      <c r="E179" s="216" t="s">
        <v>321</v>
      </c>
      <c r="F179" s="197" t="s">
        <v>396</v>
      </c>
      <c r="G179" s="13" t="s">
        <v>322</v>
      </c>
      <c r="H179" s="200" t="s">
        <v>323</v>
      </c>
      <c r="I179" s="206" t="s">
        <v>299</v>
      </c>
      <c r="J179" s="206">
        <v>2</v>
      </c>
      <c r="K179" s="211">
        <v>45057</v>
      </c>
      <c r="L179" s="211">
        <v>45057</v>
      </c>
      <c r="M179" s="197" t="s">
        <v>320</v>
      </c>
      <c r="N179" s="14"/>
      <c r="O179" s="217"/>
      <c r="P179" s="218"/>
      <c r="Q179" s="199"/>
      <c r="R179" s="199"/>
      <c r="S179" s="199"/>
      <c r="T179" s="199"/>
      <c r="U179" s="197" t="s">
        <v>141</v>
      </c>
      <c r="V179" s="197" t="s">
        <v>141</v>
      </c>
      <c r="W179" s="197" t="s">
        <v>141</v>
      </c>
      <c r="X179" s="197" t="s">
        <v>141</v>
      </c>
      <c r="Y179" s="197" t="s">
        <v>141</v>
      </c>
      <c r="Z179" s="197" t="s">
        <v>141</v>
      </c>
      <c r="AA179" s="197" t="s">
        <v>141</v>
      </c>
      <c r="AB179" s="197" t="s">
        <v>141</v>
      </c>
      <c r="AC179" s="14"/>
      <c r="AD179" s="14"/>
      <c r="AE179" s="212"/>
      <c r="AF179" s="29"/>
      <c r="AG179" s="29"/>
      <c r="AH179" s="35">
        <v>10</v>
      </c>
      <c r="AI179" s="35">
        <v>1.3</v>
      </c>
      <c r="AJ179" s="29">
        <v>11.3</v>
      </c>
      <c r="AK179" s="36"/>
      <c r="AL179" s="13"/>
      <c r="AM179" s="34"/>
    </row>
    <row r="180" spans="1:40" s="3" customFormat="1" ht="15" customHeight="1" x14ac:dyDescent="0.45">
      <c r="A180" s="12">
        <f t="shared" si="1"/>
        <v>173</v>
      </c>
      <c r="B180" s="12"/>
      <c r="C180" s="197" t="s">
        <v>142</v>
      </c>
      <c r="D180" s="195" t="s">
        <v>138</v>
      </c>
      <c r="E180" s="216" t="s">
        <v>324</v>
      </c>
      <c r="F180" s="197" t="s">
        <v>396</v>
      </c>
      <c r="G180" s="13" t="s">
        <v>392</v>
      </c>
      <c r="H180" s="200" t="s">
        <v>325</v>
      </c>
      <c r="I180" s="206" t="s">
        <v>309</v>
      </c>
      <c r="J180" s="206">
        <v>1</v>
      </c>
      <c r="K180" s="211">
        <v>44973</v>
      </c>
      <c r="L180" s="211">
        <v>44988</v>
      </c>
      <c r="M180" s="197" t="s">
        <v>326</v>
      </c>
      <c r="N180" s="14"/>
      <c r="O180" s="217">
        <v>0.8</v>
      </c>
      <c r="P180" s="218">
        <v>0.8</v>
      </c>
      <c r="Q180" s="199"/>
      <c r="R180" s="199"/>
      <c r="S180" s="199"/>
      <c r="T180" s="199"/>
      <c r="U180" s="197" t="s">
        <v>141</v>
      </c>
      <c r="V180" s="197" t="s">
        <v>141</v>
      </c>
      <c r="W180" s="197" t="s">
        <v>141</v>
      </c>
      <c r="X180" s="197" t="s">
        <v>141</v>
      </c>
      <c r="Y180" s="197" t="s">
        <v>141</v>
      </c>
      <c r="Z180" s="197" t="s">
        <v>141</v>
      </c>
      <c r="AA180" s="197" t="s">
        <v>141</v>
      </c>
      <c r="AB180" s="197" t="s">
        <v>141</v>
      </c>
      <c r="AC180" s="14"/>
      <c r="AD180" s="14"/>
      <c r="AE180" s="212">
        <v>265.49</v>
      </c>
      <c r="AF180" s="29"/>
      <c r="AG180" s="29"/>
      <c r="AH180" s="35">
        <v>1.19</v>
      </c>
      <c r="AI180" s="35">
        <v>0.15</v>
      </c>
      <c r="AJ180" s="29">
        <v>1.34</v>
      </c>
      <c r="AK180" s="36"/>
      <c r="AL180" s="13"/>
      <c r="AM180" s="34"/>
    </row>
    <row r="181" spans="1:40" s="3" customFormat="1" ht="15" customHeight="1" x14ac:dyDescent="0.45">
      <c r="A181" s="12">
        <f t="shared" si="1"/>
        <v>174</v>
      </c>
      <c r="B181" s="12"/>
      <c r="C181" s="197" t="s">
        <v>142</v>
      </c>
      <c r="D181" s="195" t="s">
        <v>138</v>
      </c>
      <c r="E181" s="216" t="s">
        <v>327</v>
      </c>
      <c r="F181" s="197" t="s">
        <v>396</v>
      </c>
      <c r="G181" s="13" t="s">
        <v>328</v>
      </c>
      <c r="H181" s="200" t="s">
        <v>329</v>
      </c>
      <c r="I181" s="206" t="s">
        <v>309</v>
      </c>
      <c r="J181" s="206">
        <v>1</v>
      </c>
      <c r="K181" s="211"/>
      <c r="L181" s="211"/>
      <c r="M181" s="197" t="s">
        <v>244</v>
      </c>
      <c r="N181" s="14"/>
      <c r="O181" s="217">
        <v>0.5</v>
      </c>
      <c r="P181" s="218"/>
      <c r="Q181" s="199"/>
      <c r="R181" s="199"/>
      <c r="S181" s="199">
        <v>0.5</v>
      </c>
      <c r="T181" s="199"/>
      <c r="U181" s="197" t="s">
        <v>141</v>
      </c>
      <c r="V181" s="197" t="s">
        <v>141</v>
      </c>
      <c r="W181" s="197" t="s">
        <v>141</v>
      </c>
      <c r="X181" s="197" t="s">
        <v>141</v>
      </c>
      <c r="Y181" s="197" t="s">
        <v>141</v>
      </c>
      <c r="Z181" s="197" t="s">
        <v>141</v>
      </c>
      <c r="AA181" s="197" t="s">
        <v>141</v>
      </c>
      <c r="AB181" s="197" t="s">
        <v>141</v>
      </c>
      <c r="AC181" s="14"/>
      <c r="AD181" s="14"/>
      <c r="AE181" s="212">
        <v>982.91</v>
      </c>
      <c r="AF181" s="29"/>
      <c r="AG181" s="29"/>
      <c r="AH181" s="35">
        <v>8.08</v>
      </c>
      <c r="AI181" s="35">
        <v>1.05</v>
      </c>
      <c r="AJ181" s="29">
        <v>9.1300000000000008</v>
      </c>
      <c r="AK181" s="36"/>
      <c r="AL181" s="13"/>
      <c r="AM181" s="34"/>
    </row>
    <row r="182" spans="1:40" s="3" customFormat="1" ht="15" customHeight="1" x14ac:dyDescent="0.45">
      <c r="A182" s="12">
        <f t="shared" si="1"/>
        <v>175</v>
      </c>
      <c r="B182" s="12"/>
      <c r="C182" s="197" t="s">
        <v>142</v>
      </c>
      <c r="D182" s="195" t="s">
        <v>138</v>
      </c>
      <c r="E182" s="216" t="s">
        <v>330</v>
      </c>
      <c r="F182" s="197" t="s">
        <v>396</v>
      </c>
      <c r="G182" s="13" t="s">
        <v>331</v>
      </c>
      <c r="H182" s="200"/>
      <c r="I182" s="206" t="s">
        <v>299</v>
      </c>
      <c r="J182" s="206">
        <v>2</v>
      </c>
      <c r="K182" s="211"/>
      <c r="L182" s="211"/>
      <c r="M182" s="197" t="s">
        <v>244</v>
      </c>
      <c r="N182" s="14"/>
      <c r="O182" s="217">
        <v>110</v>
      </c>
      <c r="P182" s="218"/>
      <c r="Q182" s="199"/>
      <c r="R182" s="199"/>
      <c r="S182" s="199">
        <v>110</v>
      </c>
      <c r="T182" s="199"/>
      <c r="U182" s="197" t="s">
        <v>141</v>
      </c>
      <c r="V182" s="197" t="s">
        <v>141</v>
      </c>
      <c r="W182" s="197" t="s">
        <v>141</v>
      </c>
      <c r="X182" s="197" t="s">
        <v>141</v>
      </c>
      <c r="Y182" s="197" t="s">
        <v>141</v>
      </c>
      <c r="Z182" s="197" t="s">
        <v>141</v>
      </c>
      <c r="AA182" s="197" t="s">
        <v>141</v>
      </c>
      <c r="AB182" s="197" t="s">
        <v>141</v>
      </c>
      <c r="AC182" s="14"/>
      <c r="AD182" s="14"/>
      <c r="AE182" s="212">
        <v>3299.15</v>
      </c>
      <c r="AF182" s="29"/>
      <c r="AG182" s="29"/>
      <c r="AH182" s="35">
        <v>1776.5</v>
      </c>
      <c r="AI182" s="35">
        <v>230.95</v>
      </c>
      <c r="AJ182" s="29">
        <v>2007.45</v>
      </c>
      <c r="AK182" s="36"/>
      <c r="AL182" s="13"/>
      <c r="AM182" s="34"/>
    </row>
    <row r="183" spans="1:40" s="3" customFormat="1" ht="15" customHeight="1" x14ac:dyDescent="0.45">
      <c r="A183" s="12"/>
      <c r="B183" s="12"/>
      <c r="C183" s="12"/>
      <c r="D183" s="12"/>
      <c r="E183" s="13"/>
      <c r="F183" s="197"/>
      <c r="G183" s="13"/>
      <c r="H183" s="13"/>
      <c r="I183" s="13"/>
      <c r="J183" s="14"/>
      <c r="K183" s="15"/>
      <c r="L183" s="15"/>
      <c r="M183" s="14"/>
      <c r="N183" s="14"/>
      <c r="O183" s="22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4"/>
      <c r="AD183" s="14"/>
      <c r="AE183" s="29"/>
      <c r="AF183" s="29"/>
      <c r="AG183" s="29"/>
      <c r="AH183" s="35"/>
      <c r="AI183" s="35"/>
      <c r="AJ183" s="29"/>
      <c r="AK183" s="36"/>
      <c r="AL183" s="13"/>
      <c r="AM183" s="34"/>
    </row>
    <row r="184" spans="1:40" s="3" customFormat="1" ht="15" customHeight="1" x14ac:dyDescent="0.45">
      <c r="A184" s="12"/>
      <c r="B184" s="12"/>
      <c r="C184" s="12"/>
      <c r="D184" s="12"/>
      <c r="E184" s="13"/>
      <c r="F184" s="13"/>
      <c r="G184" s="13"/>
      <c r="H184" s="13"/>
      <c r="I184" s="13"/>
      <c r="J184" s="14"/>
      <c r="K184" s="15"/>
      <c r="L184" s="15"/>
      <c r="M184" s="14"/>
      <c r="N184" s="14"/>
      <c r="O184" s="22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4"/>
      <c r="AD184" s="14"/>
      <c r="AE184" s="29"/>
      <c r="AF184" s="29"/>
      <c r="AG184" s="29"/>
      <c r="AH184" s="35"/>
      <c r="AI184" s="35"/>
      <c r="AJ184" s="29"/>
      <c r="AK184" s="36"/>
      <c r="AL184" s="13"/>
      <c r="AM184" s="34"/>
    </row>
    <row r="185" spans="1:40" s="3" customFormat="1" ht="15" customHeight="1" x14ac:dyDescent="0.45">
      <c r="A185" s="12" t="str">
        <f t="shared" si="1"/>
        <v/>
      </c>
      <c r="B185" s="12"/>
      <c r="C185" s="12"/>
      <c r="D185" s="12"/>
      <c r="E185" s="13"/>
      <c r="F185" s="13"/>
      <c r="G185" s="13"/>
      <c r="H185" s="13"/>
      <c r="I185" s="13"/>
      <c r="J185" s="14"/>
      <c r="K185" s="15"/>
      <c r="L185" s="15"/>
      <c r="M185" s="14"/>
      <c r="N185" s="14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4"/>
      <c r="AD185" s="14"/>
      <c r="AE185" s="29"/>
      <c r="AF185" s="29"/>
      <c r="AG185" s="29"/>
      <c r="AH185" s="35"/>
      <c r="AI185" s="35"/>
      <c r="AJ185" s="29"/>
      <c r="AK185" s="36" t="str">
        <f>IF(AF185-AG185=0,"",(AJ185-AF185+AG185)/(AF185-AG185)*100)</f>
        <v/>
      </c>
      <c r="AL185" s="13"/>
      <c r="AM185" s="34" t="str">
        <f t="shared" si="0"/>
        <v>A178</v>
      </c>
    </row>
    <row r="186" spans="1:40" s="3" customFormat="1" ht="15" customHeight="1" x14ac:dyDescent="0.45">
      <c r="A186" s="12" t="str">
        <f t="shared" si="1"/>
        <v/>
      </c>
      <c r="B186" s="12"/>
      <c r="C186" s="12"/>
      <c r="D186" s="12"/>
      <c r="E186" s="13"/>
      <c r="F186" s="13"/>
      <c r="G186" s="13"/>
      <c r="H186" s="13"/>
      <c r="I186" s="13"/>
      <c r="J186" s="14"/>
      <c r="K186" s="15"/>
      <c r="L186" s="15"/>
      <c r="M186" s="14"/>
      <c r="N186" s="14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4"/>
      <c r="AD186" s="14"/>
      <c r="AE186" s="29"/>
      <c r="AF186" s="29"/>
      <c r="AG186" s="29"/>
      <c r="AH186" s="35"/>
      <c r="AI186" s="35"/>
      <c r="AJ186" s="29"/>
      <c r="AK186" s="36" t="str">
        <f>IF(AF186-AG186=0,"",(AJ186-AF186+AG186)/(AF186-AG186)*100)</f>
        <v/>
      </c>
      <c r="AL186" s="13"/>
      <c r="AM186" s="34" t="str">
        <f t="shared" si="0"/>
        <v>A179</v>
      </c>
      <c r="AN186" s="3" t="str">
        <f t="array" ref="AN186:AN191">""</f>
        <v/>
      </c>
    </row>
    <row r="187" spans="1:40" s="4" customFormat="1" ht="15" customHeight="1" x14ac:dyDescent="0.4">
      <c r="A187" s="279" t="s">
        <v>332</v>
      </c>
      <c r="B187" s="280"/>
      <c r="C187" s="280"/>
      <c r="D187" s="280"/>
      <c r="E187" s="281"/>
      <c r="F187" s="188"/>
      <c r="G187" s="16"/>
      <c r="H187" s="16"/>
      <c r="I187" s="16"/>
      <c r="J187" s="17">
        <f>SUM(J8:J186)</f>
        <v>315154.80420000001</v>
      </c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23"/>
      <c r="V187" s="23"/>
      <c r="W187" s="23"/>
      <c r="X187" s="23"/>
      <c r="Y187" s="23"/>
      <c r="Z187" s="23"/>
      <c r="AA187" s="23"/>
      <c r="AB187" s="23"/>
      <c r="AC187" s="28">
        <f t="shared" ref="AC187:AJ187" si="3">SUM(AC8:AC186)</f>
        <v>0</v>
      </c>
      <c r="AD187" s="28">
        <f t="shared" si="3"/>
        <v>0</v>
      </c>
      <c r="AE187" s="28">
        <f t="shared" si="3"/>
        <v>29394900.556999985</v>
      </c>
      <c r="AF187" s="28">
        <f t="shared" si="3"/>
        <v>0</v>
      </c>
      <c r="AG187" s="28">
        <f t="shared" si="3"/>
        <v>0</v>
      </c>
      <c r="AH187" s="28">
        <f t="shared" si="3"/>
        <v>9974134.2099999934</v>
      </c>
      <c r="AI187" s="28">
        <f t="shared" si="3"/>
        <v>1296637.5799999991</v>
      </c>
      <c r="AJ187" s="28">
        <f t="shared" si="3"/>
        <v>11270771.789999994</v>
      </c>
      <c r="AK187" s="20" t="str">
        <f>IF(AF187-AG187=0,"",(AJ187-AF187+AG187)/(AF187-AG187)*100)</f>
        <v/>
      </c>
      <c r="AL187" s="16"/>
      <c r="AN187" s="4" t="str">
        <v/>
      </c>
    </row>
    <row r="188" spans="1:40" s="5" customFormat="1" ht="15" customHeight="1" x14ac:dyDescent="0.4">
      <c r="A188" s="282" t="s">
        <v>333</v>
      </c>
      <c r="B188" s="283"/>
      <c r="C188" s="283"/>
      <c r="D188" s="283"/>
      <c r="E188" s="284"/>
      <c r="F188" s="189"/>
      <c r="G188" s="18"/>
      <c r="H188" s="18"/>
      <c r="I188" s="18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24"/>
      <c r="V188" s="24"/>
      <c r="W188" s="24"/>
      <c r="X188" s="24"/>
      <c r="Y188" s="24"/>
      <c r="Z188" s="24"/>
      <c r="AA188" s="24"/>
      <c r="AB188" s="24"/>
      <c r="AC188" s="19"/>
      <c r="AD188" s="19">
        <v>0</v>
      </c>
      <c r="AE188" s="29"/>
      <c r="AF188" s="29">
        <f>AG187</f>
        <v>0</v>
      </c>
      <c r="AG188" s="29"/>
      <c r="AH188" s="29"/>
      <c r="AI188" s="29"/>
      <c r="AJ188" s="29"/>
      <c r="AK188" s="36"/>
      <c r="AL188" s="18"/>
      <c r="AN188" s="5" t="str">
        <v/>
      </c>
    </row>
    <row r="189" spans="1:40" s="4" customFormat="1" ht="15" customHeight="1" x14ac:dyDescent="0.4">
      <c r="A189" s="285" t="s">
        <v>334</v>
      </c>
      <c r="B189" s="286"/>
      <c r="C189" s="286"/>
      <c r="D189" s="286"/>
      <c r="E189" s="287"/>
      <c r="F189" s="19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5"/>
      <c r="V189" s="25"/>
      <c r="W189" s="25"/>
      <c r="X189" s="25"/>
      <c r="Y189" s="25"/>
      <c r="Z189" s="25"/>
      <c r="AA189" s="25"/>
      <c r="AB189" s="25"/>
      <c r="AC189" s="30">
        <f t="shared" ref="AC189:AF189" si="4">AC187-AC188</f>
        <v>0</v>
      </c>
      <c r="AD189" s="30">
        <f t="shared" si="4"/>
        <v>0</v>
      </c>
      <c r="AE189" s="30">
        <f t="shared" si="4"/>
        <v>29394900.556999985</v>
      </c>
      <c r="AF189" s="30">
        <f t="shared" si="4"/>
        <v>0</v>
      </c>
      <c r="AG189" s="30"/>
      <c r="AH189" s="30">
        <f>AH187</f>
        <v>9974134.2099999934</v>
      </c>
      <c r="AI189" s="30">
        <f t="shared" ref="AI189:AJ189" si="5">AI187</f>
        <v>1296637.5799999991</v>
      </c>
      <c r="AJ189" s="30">
        <f t="shared" si="5"/>
        <v>11270771.789999994</v>
      </c>
      <c r="AK189" s="20" t="str">
        <f>IF(AF189-AG189=0,"",(AJ189-AF189+AG189)/(AF189-AG189)*100)</f>
        <v/>
      </c>
      <c r="AL189" s="20"/>
      <c r="AN189" s="4" t="str">
        <v/>
      </c>
    </row>
    <row r="190" spans="1:40" ht="15" customHeight="1" x14ac:dyDescent="0.45">
      <c r="A190" s="223" t="s">
        <v>432</v>
      </c>
      <c r="AJ190" s="223" t="s">
        <v>464</v>
      </c>
      <c r="AM190" s="6" t="s">
        <v>41</v>
      </c>
      <c r="AN190" s="6" t="str">
        <v/>
      </c>
    </row>
    <row r="191" spans="1:40" ht="15.75" customHeight="1" x14ac:dyDescent="0.45">
      <c r="A191" s="223" t="s">
        <v>433</v>
      </c>
      <c r="AN191" s="6" t="str">
        <v/>
      </c>
    </row>
    <row r="192" spans="1:40" s="3" customFormat="1" ht="15.75" customHeight="1" x14ac:dyDescent="0.45"/>
    <row r="193" s="3" customFormat="1" ht="15.75" customHeight="1" x14ac:dyDescent="0.45"/>
    <row r="194" s="3" customFormat="1" ht="15.75" customHeight="1" x14ac:dyDescent="0.45"/>
    <row r="195" s="3" customFormat="1" ht="15.75" customHeight="1" x14ac:dyDescent="0.45"/>
    <row r="196" s="3" customFormat="1" ht="15.75" customHeight="1" x14ac:dyDescent="0.45"/>
    <row r="197" s="3" customFormat="1" ht="15.75" customHeight="1" x14ac:dyDescent="0.45"/>
    <row r="198" s="3" customFormat="1" ht="15.75" customHeight="1" x14ac:dyDescent="0.45"/>
    <row r="199" s="3" customFormat="1" ht="15.75" customHeight="1" x14ac:dyDescent="0.45"/>
    <row r="200" s="3" customFormat="1" ht="15.75" customHeight="1" x14ac:dyDescent="0.45"/>
    <row r="201" s="3" customFormat="1" ht="15.75" customHeight="1" x14ac:dyDescent="0.45"/>
    <row r="202" s="3" customFormat="1" ht="15.75" customHeight="1" x14ac:dyDescent="0.45"/>
    <row r="203" s="3" customFormat="1" ht="15.75" customHeight="1" x14ac:dyDescent="0.45"/>
    <row r="204" s="3" customFormat="1" ht="15.75" customHeight="1" x14ac:dyDescent="0.45"/>
    <row r="205" s="3" customFormat="1" ht="15.75" customHeight="1" x14ac:dyDescent="0.45"/>
    <row r="206" s="3" customFormat="1" ht="15.75" customHeight="1" x14ac:dyDescent="0.45"/>
    <row r="207" s="3" customFormat="1" ht="15.75" customHeight="1" x14ac:dyDescent="0.45"/>
    <row r="208" s="3" customFormat="1" ht="15.75" customHeight="1" x14ac:dyDescent="0.45"/>
    <row r="209" s="3" customFormat="1" ht="15.75" customHeight="1" x14ac:dyDescent="0.45"/>
    <row r="210" s="3" customFormat="1" ht="15.75" customHeight="1" x14ac:dyDescent="0.45"/>
    <row r="211" s="3" customFormat="1" ht="15.75" customHeight="1" x14ac:dyDescent="0.45"/>
  </sheetData>
  <protectedRanges>
    <protectedRange sqref="J52:J54" name="区域1"/>
    <protectedRange sqref="J55:J56" name="区域1_1"/>
  </protectedRanges>
  <autoFilter ref="A7:AN7" xr:uid="{00000000-0001-0000-0200-000000000000}"/>
  <mergeCells count="37">
    <mergeCell ref="A2:AL2"/>
    <mergeCell ref="A3:AL3"/>
    <mergeCell ref="AJ4:AL4"/>
    <mergeCell ref="AI5:AL5"/>
    <mergeCell ref="P6:T6"/>
    <mergeCell ref="AC6:AD6"/>
    <mergeCell ref="AE6:AF6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A187:E187"/>
    <mergeCell ref="A188:E188"/>
    <mergeCell ref="A189:E189"/>
    <mergeCell ref="A6:A7"/>
    <mergeCell ref="B6:B7"/>
    <mergeCell ref="C6:C7"/>
    <mergeCell ref="D6:D7"/>
    <mergeCell ref="E6:E7"/>
    <mergeCell ref="O6:O7"/>
    <mergeCell ref="U6:U7"/>
    <mergeCell ref="V6:V7"/>
    <mergeCell ref="W6:W7"/>
    <mergeCell ref="AG6:AG7"/>
    <mergeCell ref="AK6:AK7"/>
    <mergeCell ref="AL6:AL7"/>
    <mergeCell ref="X6:X7"/>
    <mergeCell ref="Y6:Y7"/>
    <mergeCell ref="Z6:Z7"/>
    <mergeCell ref="AA6:AA7"/>
    <mergeCell ref="AB6:AB7"/>
    <mergeCell ref="AH6:AJ6"/>
  </mergeCells>
  <phoneticPr fontId="39" type="noConversion"/>
  <hyperlinks>
    <hyperlink ref="B1" location="'2-分类汇总'!A1" display="返回分类汇总" xr:uid="{00000000-0004-0000-0200-000000000000}"/>
    <hyperlink ref="A1" location="'4-10固定资产汇总'!A1" display="返回" xr:uid="{00000000-0004-0000-0200-000001000000}"/>
  </hyperlinks>
  <printOptions horizontalCentered="1"/>
  <pageMargins left="0.59055118110236204" right="0.59055118110236204" top="0.78740157480314998" bottom="0.59055118110236204" header="0.47244094488188998" footer="0.35433070866141703"/>
  <pageSetup paperSize="9" scale="38" fitToHeight="0" orientation="landscape" r:id="rId1"/>
  <headerFooter scaleWithDoc="0">
    <oddFooter>&amp;C&amp;"Arial Narrow,常规"&amp;10 &amp;"宋体,常规"第&amp;"Arial Narrow,常规"&amp;P&amp;"宋体,常规"页，共&amp;"Arial Narrow,常规"&amp;N&amp;"宋体,常规"页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J48"/>
  <sheetViews>
    <sheetView showGridLines="0" workbookViewId="0">
      <selection activeCell="I11" sqref="A11:I11"/>
    </sheetView>
  </sheetViews>
  <sheetFormatPr defaultColWidth="9" defaultRowHeight="15.75" customHeight="1" outlineLevelCol="1" x14ac:dyDescent="0.45"/>
  <cols>
    <col min="1" max="1" width="4.1875" style="6" customWidth="1"/>
    <col min="2" max="6" width="8.1875" style="6" customWidth="1"/>
    <col min="7" max="7" width="4.6875" style="6" customWidth="1"/>
    <col min="8" max="8" width="5.6875" style="6" customWidth="1"/>
    <col min="9" max="9" width="7.0625" style="6" customWidth="1"/>
    <col min="10" max="12" width="7.1875" style="6" customWidth="1"/>
    <col min="13" max="20" width="5" style="6" customWidth="1" outlineLevel="1"/>
    <col min="21" max="22" width="8.9375" style="6" customWidth="1" outlineLevel="1"/>
    <col min="23" max="23" width="7.6875" style="6" customWidth="1"/>
    <col min="24" max="24" width="9.1875" style="6" customWidth="1"/>
    <col min="25" max="25" width="8.6875" style="6" customWidth="1"/>
    <col min="26" max="26" width="9.1875" style="6" customWidth="1"/>
    <col min="27" max="27" width="7.6875" style="6" customWidth="1"/>
    <col min="28" max="28" width="14.4375" style="6" customWidth="1"/>
    <col min="29" max="29" width="10.6875" style="6" customWidth="1"/>
    <col min="30" max="30" width="7.6875" style="6" customWidth="1"/>
    <col min="31" max="31" width="6" style="6" customWidth="1"/>
    <col min="32" max="32" width="15.6875" style="6" customWidth="1"/>
    <col min="33" max="33" width="5.6875" style="7" customWidth="1"/>
    <col min="34" max="34" width="9" style="6" customWidth="1"/>
    <col min="35" max="44" width="9" style="6"/>
    <col min="45" max="45" width="7.6875" style="6" customWidth="1"/>
    <col min="46" max="16384" width="9" style="6"/>
  </cols>
  <sheetData>
    <row r="1" spans="1:62" ht="15.75" customHeight="1" x14ac:dyDescent="0.45">
      <c r="A1" s="8" t="s">
        <v>0</v>
      </c>
      <c r="B1" s="8" t="s">
        <v>1</v>
      </c>
      <c r="AF1" s="31" t="str">
        <f t="array" ref="AF1:AG1">"请勿删除或清空该列内容"</f>
        <v>请勿删除或清空该列内容</v>
      </c>
      <c r="AG1" s="38" t="str">
        <v>请勿删除或清空该列内容</v>
      </c>
    </row>
    <row r="2" spans="1:62" s="1" customFormat="1" ht="30" customHeight="1" x14ac:dyDescent="0.45">
      <c r="A2" s="234" t="s">
        <v>335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58"/>
      <c r="Z2" s="258"/>
      <c r="AA2" s="258"/>
      <c r="AB2" s="258"/>
      <c r="AC2" s="258"/>
      <c r="AD2" s="258"/>
      <c r="AE2" s="258"/>
      <c r="AG2" s="39" t="str">
        <f t="array" ref="AG2:AG7">""</f>
        <v/>
      </c>
    </row>
    <row r="3" spans="1:62" ht="15.75" customHeight="1" x14ac:dyDescent="0.45">
      <c r="A3" s="236" t="str">
        <f>"评估基准日："&amp;TEXT([2]基本信息输入表!M7,"yyyy年mm月dd日")</f>
        <v>评估基准日：2022年12月31日</v>
      </c>
      <c r="B3" s="237"/>
      <c r="C3" s="237"/>
      <c r="D3" s="237"/>
      <c r="E3" s="237"/>
      <c r="F3" s="237"/>
      <c r="G3" s="237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7"/>
      <c r="Z3" s="237"/>
      <c r="AA3" s="237"/>
      <c r="AB3" s="237"/>
      <c r="AC3" s="237"/>
      <c r="AD3" s="237"/>
      <c r="AE3" s="237"/>
      <c r="AG3" s="7" t="str">
        <v/>
      </c>
    </row>
    <row r="4" spans="1:62" ht="14.25" customHeight="1" x14ac:dyDescent="0.45">
      <c r="A4" s="11"/>
      <c r="B4" s="11"/>
      <c r="C4" s="11"/>
      <c r="D4" s="11"/>
      <c r="E4" s="11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32" t="s">
        <v>336</v>
      </c>
      <c r="AG4" s="7" t="str">
        <v/>
      </c>
    </row>
    <row r="5" spans="1:62" ht="15.75" customHeight="1" x14ac:dyDescent="0.35">
      <c r="A5" s="240" t="str">
        <f>[2]基本信息输入表!K6&amp;"："&amp;[2]基本信息输入表!M6</f>
        <v>被评估单位（或产权持有单位）：××股份有限公司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81"/>
      <c r="V5" s="81"/>
      <c r="AE5" s="32" t="s">
        <v>6</v>
      </c>
      <c r="AG5" s="7" t="str">
        <v/>
      </c>
      <c r="AH5" s="40" t="s">
        <v>47</v>
      </c>
      <c r="AI5" s="41"/>
      <c r="AJ5" s="41"/>
      <c r="AK5" s="41"/>
      <c r="AL5" s="41"/>
      <c r="AM5" s="50"/>
      <c r="AN5" s="50"/>
      <c r="AO5" s="51"/>
      <c r="AP5" s="51"/>
      <c r="AQ5" s="56" t="s">
        <v>48</v>
      </c>
      <c r="AR5" s="60"/>
      <c r="AS5" s="61"/>
      <c r="AT5" s="61"/>
      <c r="AU5" s="61"/>
      <c r="AV5" s="62"/>
      <c r="AW5" s="62"/>
      <c r="AX5" s="62"/>
      <c r="AY5" s="62"/>
      <c r="AZ5" s="62"/>
      <c r="BA5" s="62"/>
      <c r="BB5" s="62"/>
      <c r="BC5" s="63"/>
      <c r="BD5" s="63"/>
    </row>
    <row r="6" spans="1:62" s="2" customFormat="1" ht="29.75" customHeight="1" x14ac:dyDescent="0.45">
      <c r="A6" s="243" t="s">
        <v>49</v>
      </c>
      <c r="B6" s="243" t="s">
        <v>112</v>
      </c>
      <c r="C6" s="243" t="s">
        <v>337</v>
      </c>
      <c r="D6" s="243" t="s">
        <v>338</v>
      </c>
      <c r="E6" s="243" t="s">
        <v>117</v>
      </c>
      <c r="F6" s="243" t="s">
        <v>118</v>
      </c>
      <c r="G6" s="243" t="s">
        <v>119</v>
      </c>
      <c r="H6" s="243" t="s">
        <v>121</v>
      </c>
      <c r="I6" s="243" t="s">
        <v>122</v>
      </c>
      <c r="J6" s="243" t="s">
        <v>339</v>
      </c>
      <c r="K6" s="243" t="s">
        <v>123</v>
      </c>
      <c r="L6" s="243" t="s">
        <v>68</v>
      </c>
      <c r="M6" s="246" t="s">
        <v>124</v>
      </c>
      <c r="N6" s="246" t="s">
        <v>125</v>
      </c>
      <c r="O6" s="295" t="s">
        <v>126</v>
      </c>
      <c r="P6" s="295" t="s">
        <v>127</v>
      </c>
      <c r="Q6" s="295" t="s">
        <v>128</v>
      </c>
      <c r="R6" s="295" t="s">
        <v>129</v>
      </c>
      <c r="S6" s="295" t="s">
        <v>130</v>
      </c>
      <c r="T6" s="295" t="s">
        <v>131</v>
      </c>
      <c r="U6" s="231" t="s">
        <v>9</v>
      </c>
      <c r="V6" s="232"/>
      <c r="W6" s="259" t="s">
        <v>70</v>
      </c>
      <c r="X6" s="232"/>
      <c r="Y6" s="243" t="s">
        <v>11</v>
      </c>
      <c r="Z6" s="259" t="s">
        <v>71</v>
      </c>
      <c r="AA6" s="260"/>
      <c r="AB6" s="260"/>
      <c r="AC6" s="232"/>
      <c r="AD6" s="243" t="s">
        <v>14</v>
      </c>
      <c r="AE6" s="243" t="s">
        <v>74</v>
      </c>
      <c r="AF6" s="2" t="s">
        <v>132</v>
      </c>
      <c r="AG6" s="2" t="str">
        <v/>
      </c>
      <c r="AH6" s="42"/>
      <c r="AI6" s="43" t="s">
        <v>340</v>
      </c>
      <c r="AJ6" s="43" t="s">
        <v>341</v>
      </c>
      <c r="AK6" s="43" t="s">
        <v>89</v>
      </c>
      <c r="AL6" s="43" t="s">
        <v>342</v>
      </c>
      <c r="AM6" s="43" t="s">
        <v>343</v>
      </c>
      <c r="AN6" s="43" t="s">
        <v>344</v>
      </c>
      <c r="AO6" s="43" t="s">
        <v>88</v>
      </c>
      <c r="AP6" s="43" t="s">
        <v>90</v>
      </c>
      <c r="AQ6" s="58"/>
      <c r="AR6" s="64" t="s">
        <v>91</v>
      </c>
      <c r="AS6" s="65" t="s">
        <v>92</v>
      </c>
      <c r="AT6" s="65" t="s">
        <v>93</v>
      </c>
      <c r="AU6" s="65" t="s">
        <v>94</v>
      </c>
      <c r="AV6" s="67" t="s">
        <v>345</v>
      </c>
      <c r="AW6" s="67" t="s">
        <v>346</v>
      </c>
      <c r="AX6" s="67" t="s">
        <v>347</v>
      </c>
      <c r="AY6" s="67" t="s">
        <v>348</v>
      </c>
      <c r="AZ6" s="67" t="s">
        <v>95</v>
      </c>
      <c r="BA6" s="67" t="s">
        <v>96</v>
      </c>
      <c r="BB6" s="67" t="s">
        <v>97</v>
      </c>
      <c r="BC6" s="72" t="s">
        <v>349</v>
      </c>
      <c r="BD6" s="69" t="s">
        <v>98</v>
      </c>
      <c r="BH6" s="90"/>
      <c r="BJ6" s="90"/>
    </row>
    <row r="7" spans="1:62" s="3" customFormat="1" ht="15" customHeight="1" x14ac:dyDescent="0.45">
      <c r="A7" s="244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96"/>
      <c r="P7" s="296"/>
      <c r="Q7" s="296"/>
      <c r="R7" s="296"/>
      <c r="S7" s="296"/>
      <c r="T7" s="296"/>
      <c r="U7" s="22" t="s">
        <v>15</v>
      </c>
      <c r="V7" s="27" t="s">
        <v>16</v>
      </c>
      <c r="W7" s="22" t="s">
        <v>15</v>
      </c>
      <c r="X7" s="27" t="s">
        <v>16</v>
      </c>
      <c r="Y7" s="244"/>
      <c r="Z7" s="22" t="s">
        <v>15</v>
      </c>
      <c r="AA7" s="83" t="s">
        <v>102</v>
      </c>
      <c r="AB7" s="84" t="s">
        <v>349</v>
      </c>
      <c r="AC7" s="27" t="s">
        <v>16</v>
      </c>
      <c r="AD7" s="244"/>
      <c r="AE7" s="244"/>
      <c r="AF7" s="34"/>
      <c r="AG7" s="3" t="str">
        <v/>
      </c>
      <c r="AH7" s="44"/>
      <c r="AI7" s="44"/>
      <c r="AJ7" s="43" t="s">
        <v>104</v>
      </c>
      <c r="AK7" s="43" t="s">
        <v>104</v>
      </c>
      <c r="AL7" s="43" t="s">
        <v>105</v>
      </c>
      <c r="AM7" s="45" t="s">
        <v>104</v>
      </c>
      <c r="AN7" s="43" t="s">
        <v>104</v>
      </c>
      <c r="AO7" s="43" t="s">
        <v>104</v>
      </c>
      <c r="AP7" s="43" t="s">
        <v>104</v>
      </c>
      <c r="AQ7" s="59"/>
      <c r="AR7" s="70"/>
      <c r="AS7" s="65" t="s">
        <v>107</v>
      </c>
      <c r="AT7" s="65" t="s">
        <v>107</v>
      </c>
      <c r="AU7" s="65" t="s">
        <v>107</v>
      </c>
      <c r="AV7" s="71" t="s">
        <v>105</v>
      </c>
      <c r="AW7" s="67" t="s">
        <v>350</v>
      </c>
      <c r="AX7" s="67" t="s">
        <v>350</v>
      </c>
      <c r="AY7" s="71" t="s">
        <v>105</v>
      </c>
      <c r="AZ7" s="71" t="s">
        <v>105</v>
      </c>
      <c r="BA7" s="71" t="s">
        <v>105</v>
      </c>
      <c r="BB7" s="71" t="s">
        <v>105</v>
      </c>
      <c r="BC7" s="72" t="s">
        <v>104</v>
      </c>
      <c r="BD7" s="72" t="s">
        <v>104</v>
      </c>
    </row>
    <row r="8" spans="1:62" s="3" customFormat="1" ht="15" customHeight="1" x14ac:dyDescent="0.45">
      <c r="A8" s="12" t="str">
        <f>IF(D8="","",ROW()-7)</f>
        <v/>
      </c>
      <c r="B8" s="12"/>
      <c r="C8" s="12"/>
      <c r="D8" s="13"/>
      <c r="E8" s="13"/>
      <c r="F8" s="13"/>
      <c r="G8" s="13"/>
      <c r="H8" s="15"/>
      <c r="I8" s="15"/>
      <c r="J8" s="80"/>
      <c r="K8" s="15"/>
      <c r="L8" s="15"/>
      <c r="M8" s="15"/>
      <c r="N8" s="15"/>
      <c r="O8" s="15"/>
      <c r="P8" s="15"/>
      <c r="Q8" s="15"/>
      <c r="R8" s="15"/>
      <c r="S8" s="15"/>
      <c r="T8" s="15"/>
      <c r="U8" s="14"/>
      <c r="V8" s="14"/>
      <c r="W8" s="19"/>
      <c r="X8" s="19"/>
      <c r="Y8" s="85"/>
      <c r="Z8" s="35">
        <f>IF(AP8="","",AP8)</f>
        <v>0</v>
      </c>
      <c r="AA8" s="35" t="str">
        <f>IF(BB8="","",BB8*100)</f>
        <v/>
      </c>
      <c r="AB8" s="35">
        <f>BC8</f>
        <v>0</v>
      </c>
      <c r="AC8" s="19">
        <f>IF(AA8="",ROUND(Z8+AB8,0),ROUND(Z8*AA8/100+AB8,0))</f>
        <v>0</v>
      </c>
      <c r="AD8" s="35" t="str">
        <f t="shared" ref="AD8:AD24" si="0">IF(X8-Y8=0,"",(AC8-X8+Y8)/(X8-Y8)*100)</f>
        <v/>
      </c>
      <c r="AE8" s="13"/>
      <c r="AF8" s="34" t="str">
        <f t="shared" ref="AF8:AF23" si="1">"A"&amp;ROW()-7</f>
        <v>A1</v>
      </c>
      <c r="AG8" s="46"/>
      <c r="AH8" s="44"/>
      <c r="AI8" s="41"/>
      <c r="AJ8" s="41"/>
      <c r="AK8" s="41">
        <f>AJ8/1.13*13%</f>
        <v>0</v>
      </c>
      <c r="AL8" s="47"/>
      <c r="AM8" s="88">
        <f>(AJ8-AK8)*AL8</f>
        <v>0</v>
      </c>
      <c r="AN8" s="51"/>
      <c r="AO8" s="44">
        <f>AJ8+AM8+AN8</f>
        <v>0</v>
      </c>
      <c r="AP8" s="44">
        <f>ROUND(AO8-AK8,0)</f>
        <v>0</v>
      </c>
      <c r="AQ8" s="59"/>
      <c r="AR8" s="70">
        <f>[2]基本信息输入表!$M$7</f>
        <v>44926</v>
      </c>
      <c r="AS8" s="59"/>
      <c r="AT8" s="59" t="str">
        <f>IF(AS8="","",ROUND((AR8-I8)/365,2))</f>
        <v/>
      </c>
      <c r="AU8" s="59" t="str">
        <f>IF(AS8="","",(AS8-AT8))</f>
        <v/>
      </c>
      <c r="AV8" s="71" t="str">
        <f>IF(AU8="","",IF(ROUND(AU8/AS8,2)&lt;15%,15%,ROUND(AU8/AS8,2)))</f>
        <v/>
      </c>
      <c r="AW8" s="89"/>
      <c r="AX8" s="89"/>
      <c r="AY8" s="71" t="str">
        <f>IF(AW8="","",ROUND(AX8/AW8,2))</f>
        <v/>
      </c>
      <c r="AZ8" s="71" t="str">
        <f>IF(AS8="","",MIN(AV8,AY8))</f>
        <v/>
      </c>
      <c r="BA8" s="71"/>
      <c r="BB8" s="71" t="str">
        <f>IF(AZ8="","",IF((BA8*60%+AZ8*40%)&lt;15%,15%,ROUND(BA8*60%+AZ8*40%,2)))</f>
        <v/>
      </c>
      <c r="BC8" s="73"/>
      <c r="BD8" s="73" t="str">
        <f>IF(BB8="","",ROUND(AP8*BB8+BC8,0))</f>
        <v/>
      </c>
    </row>
    <row r="9" spans="1:62" s="3" customFormat="1" ht="15" customHeight="1" x14ac:dyDescent="0.4">
      <c r="A9" s="12" t="str">
        <f t="shared" ref="A9:A23" si="2">IF(D9="","",ROW()-7)</f>
        <v/>
      </c>
      <c r="B9" s="12"/>
      <c r="C9" s="12"/>
      <c r="D9" s="13"/>
      <c r="E9" s="13"/>
      <c r="F9" s="13"/>
      <c r="G9" s="13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4"/>
      <c r="V9" s="14"/>
      <c r="W9" s="82"/>
      <c r="X9" s="19"/>
      <c r="Y9" s="85"/>
      <c r="Z9" s="35">
        <f t="shared" ref="Z9:Z23" si="3">IF(AP9="","",AP9)</f>
        <v>0</v>
      </c>
      <c r="AA9" s="35" t="str">
        <f t="shared" ref="AA9:AA23" si="4">IF(BB9="","",BB9*100)</f>
        <v/>
      </c>
      <c r="AB9" s="35">
        <f t="shared" ref="AB9:AB23" si="5">BC9</f>
        <v>0</v>
      </c>
      <c r="AC9" s="19">
        <f>IF(AA9="",ROUND(Z9+AB9,0),ROUND(Z9*AA9/100+AB9,0))</f>
        <v>0</v>
      </c>
      <c r="AD9" s="35" t="str">
        <f t="shared" si="0"/>
        <v/>
      </c>
      <c r="AE9" s="13"/>
      <c r="AF9" s="34" t="str">
        <f t="shared" si="1"/>
        <v>A2</v>
      </c>
      <c r="AG9" s="46"/>
      <c r="AH9" s="44"/>
      <c r="AI9" s="41"/>
      <c r="AJ9" s="41"/>
      <c r="AK9" s="41">
        <f t="shared" ref="AK9:AK23" si="6">AJ9/1.13*13%</f>
        <v>0</v>
      </c>
      <c r="AL9" s="47"/>
      <c r="AM9" s="88">
        <f t="shared" ref="AM9:AM23" si="7">(AJ9-AK9)*AL9</f>
        <v>0</v>
      </c>
      <c r="AN9" s="51"/>
      <c r="AO9" s="44">
        <f t="shared" ref="AO9:AO23" si="8">AJ9+AM9+AN9</f>
        <v>0</v>
      </c>
      <c r="AP9" s="44">
        <f t="shared" ref="AP9:AP23" si="9">ROUND(AO9-AK9,0)</f>
        <v>0</v>
      </c>
      <c r="AQ9" s="59"/>
      <c r="AR9" s="70">
        <f>[2]基本信息输入表!$M$7</f>
        <v>44926</v>
      </c>
      <c r="AS9" s="59"/>
      <c r="AT9" s="59" t="str">
        <f t="shared" ref="AT9:AT23" si="10">IF(AS9="","",ROUND((AR9-I9)/365,2))</f>
        <v/>
      </c>
      <c r="AU9" s="59" t="str">
        <f t="shared" ref="AU9:AU23" si="11">IF(AS9="","",(AS9-AT9))</f>
        <v/>
      </c>
      <c r="AV9" s="71" t="str">
        <f t="shared" ref="AV9:AV23" si="12">IF(AU9="","",IF(ROUND(AU9/AS9,2)&lt;15%,15%,ROUND(AU9/AS9,2)))</f>
        <v/>
      </c>
      <c r="AW9" s="89"/>
      <c r="AX9" s="89"/>
      <c r="AY9" s="71" t="str">
        <f t="shared" ref="AY9:AY23" si="13">IF(AW9="","",ROUND(AX9/AW9,2))</f>
        <v/>
      </c>
      <c r="AZ9" s="71" t="str">
        <f t="shared" ref="AZ9:AZ23" si="14">IF(AS9="","",MIN(AV9,AY9))</f>
        <v/>
      </c>
      <c r="BA9" s="71"/>
      <c r="BB9" s="71" t="str">
        <f t="shared" ref="BB9:BB23" si="15">IF(AZ9="","",IF((BA9*60%+AZ9*40%)&lt;15%,15%,ROUND(BA9*60%+AZ9*40%,2)))</f>
        <v/>
      </c>
      <c r="BC9" s="73"/>
      <c r="BD9" s="73" t="str">
        <f t="shared" ref="BD9:BD23" si="16">IF(BB9="","",ROUND(AP9*BB9+BC9,0))</f>
        <v/>
      </c>
    </row>
    <row r="10" spans="1:62" s="3" customFormat="1" ht="15" customHeight="1" x14ac:dyDescent="0.45">
      <c r="A10" s="12" t="str">
        <f t="shared" si="2"/>
        <v/>
      </c>
      <c r="B10" s="12"/>
      <c r="C10" s="12"/>
      <c r="D10" s="13"/>
      <c r="E10" s="13"/>
      <c r="F10" s="13"/>
      <c r="G10" s="13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4"/>
      <c r="V10" s="14"/>
      <c r="W10" s="19"/>
      <c r="X10" s="19"/>
      <c r="Y10" s="19"/>
      <c r="Z10" s="35">
        <f t="shared" si="3"/>
        <v>0</v>
      </c>
      <c r="AA10" s="35" t="str">
        <f t="shared" si="4"/>
        <v/>
      </c>
      <c r="AB10" s="35">
        <f t="shared" si="5"/>
        <v>0</v>
      </c>
      <c r="AC10" s="19">
        <f t="shared" ref="AC10:AC23" si="17">IF(AA10="",ROUND(Z10+AB10,0),ROUND(Z10*AA10/100+AB10,0))</f>
        <v>0</v>
      </c>
      <c r="AD10" s="35" t="str">
        <f t="shared" si="0"/>
        <v/>
      </c>
      <c r="AE10" s="13"/>
      <c r="AF10" s="34" t="str">
        <f t="shared" si="1"/>
        <v>A3</v>
      </c>
      <c r="AG10" s="46"/>
      <c r="AH10" s="44"/>
      <c r="AI10" s="41"/>
      <c r="AJ10" s="41"/>
      <c r="AK10" s="41">
        <f t="shared" si="6"/>
        <v>0</v>
      </c>
      <c r="AL10" s="47"/>
      <c r="AM10" s="88">
        <f t="shared" si="7"/>
        <v>0</v>
      </c>
      <c r="AN10" s="51"/>
      <c r="AO10" s="44">
        <f t="shared" si="8"/>
        <v>0</v>
      </c>
      <c r="AP10" s="44">
        <f t="shared" si="9"/>
        <v>0</v>
      </c>
      <c r="AQ10" s="59"/>
      <c r="AR10" s="70">
        <f>[2]基本信息输入表!$M$7</f>
        <v>44926</v>
      </c>
      <c r="AS10" s="59"/>
      <c r="AT10" s="59" t="str">
        <f t="shared" si="10"/>
        <v/>
      </c>
      <c r="AU10" s="59" t="str">
        <f t="shared" si="11"/>
        <v/>
      </c>
      <c r="AV10" s="71" t="str">
        <f t="shared" si="12"/>
        <v/>
      </c>
      <c r="AW10" s="89"/>
      <c r="AX10" s="89"/>
      <c r="AY10" s="71" t="str">
        <f t="shared" si="13"/>
        <v/>
      </c>
      <c r="AZ10" s="71" t="str">
        <f t="shared" si="14"/>
        <v/>
      </c>
      <c r="BA10" s="71"/>
      <c r="BB10" s="71" t="str">
        <f t="shared" si="15"/>
        <v/>
      </c>
      <c r="BC10" s="73"/>
      <c r="BD10" s="73" t="str">
        <f t="shared" si="16"/>
        <v/>
      </c>
    </row>
    <row r="11" spans="1:62" s="3" customFormat="1" ht="15" customHeight="1" x14ac:dyDescent="0.45">
      <c r="A11" s="12" t="str">
        <f t="shared" si="2"/>
        <v/>
      </c>
      <c r="B11" s="12"/>
      <c r="C11" s="12"/>
      <c r="D11" s="13"/>
      <c r="E11" s="13"/>
      <c r="F11" s="13"/>
      <c r="G11" s="13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4"/>
      <c r="V11" s="14"/>
      <c r="W11" s="19"/>
      <c r="X11" s="19"/>
      <c r="Y11" s="19"/>
      <c r="Z11" s="35">
        <f t="shared" si="3"/>
        <v>0</v>
      </c>
      <c r="AA11" s="35" t="str">
        <f t="shared" si="4"/>
        <v/>
      </c>
      <c r="AB11" s="35">
        <f t="shared" si="5"/>
        <v>0</v>
      </c>
      <c r="AC11" s="19">
        <f t="shared" si="17"/>
        <v>0</v>
      </c>
      <c r="AD11" s="35" t="str">
        <f t="shared" si="0"/>
        <v/>
      </c>
      <c r="AE11" s="13"/>
      <c r="AF11" s="34" t="str">
        <f t="shared" si="1"/>
        <v>A4</v>
      </c>
      <c r="AG11" s="46"/>
      <c r="AH11" s="44"/>
      <c r="AI11" s="41"/>
      <c r="AJ11" s="41"/>
      <c r="AK11" s="41">
        <f t="shared" si="6"/>
        <v>0</v>
      </c>
      <c r="AL11" s="47"/>
      <c r="AM11" s="88">
        <f t="shared" si="7"/>
        <v>0</v>
      </c>
      <c r="AN11" s="51"/>
      <c r="AO11" s="44">
        <f t="shared" si="8"/>
        <v>0</v>
      </c>
      <c r="AP11" s="44">
        <f t="shared" si="9"/>
        <v>0</v>
      </c>
      <c r="AQ11" s="59"/>
      <c r="AR11" s="70">
        <f>[2]基本信息输入表!$M$7</f>
        <v>44926</v>
      </c>
      <c r="AS11" s="59"/>
      <c r="AT11" s="59" t="str">
        <f t="shared" si="10"/>
        <v/>
      </c>
      <c r="AU11" s="59" t="str">
        <f t="shared" si="11"/>
        <v/>
      </c>
      <c r="AV11" s="71" t="str">
        <f t="shared" si="12"/>
        <v/>
      </c>
      <c r="AW11" s="89"/>
      <c r="AX11" s="89"/>
      <c r="AY11" s="71" t="str">
        <f t="shared" si="13"/>
        <v/>
      </c>
      <c r="AZ11" s="71" t="str">
        <f t="shared" si="14"/>
        <v/>
      </c>
      <c r="BA11" s="71"/>
      <c r="BB11" s="71" t="str">
        <f t="shared" si="15"/>
        <v/>
      </c>
      <c r="BC11" s="73"/>
      <c r="BD11" s="73" t="str">
        <f t="shared" si="16"/>
        <v/>
      </c>
    </row>
    <row r="12" spans="1:62" s="3" customFormat="1" ht="15" customHeight="1" x14ac:dyDescent="0.45">
      <c r="A12" s="12" t="str">
        <f t="shared" si="2"/>
        <v/>
      </c>
      <c r="B12" s="12"/>
      <c r="C12" s="12"/>
      <c r="D12" s="13"/>
      <c r="E12" s="13"/>
      <c r="F12" s="13"/>
      <c r="G12" s="13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4"/>
      <c r="V12" s="14"/>
      <c r="W12" s="19"/>
      <c r="X12" s="19"/>
      <c r="Y12" s="19"/>
      <c r="Z12" s="35">
        <f t="shared" si="3"/>
        <v>0</v>
      </c>
      <c r="AA12" s="35" t="str">
        <f t="shared" si="4"/>
        <v/>
      </c>
      <c r="AB12" s="35">
        <f t="shared" si="5"/>
        <v>0</v>
      </c>
      <c r="AC12" s="19">
        <f t="shared" si="17"/>
        <v>0</v>
      </c>
      <c r="AD12" s="35" t="str">
        <f t="shared" si="0"/>
        <v/>
      </c>
      <c r="AE12" s="13"/>
      <c r="AF12" s="34" t="str">
        <f t="shared" si="1"/>
        <v>A5</v>
      </c>
      <c r="AG12" s="46"/>
      <c r="AH12" s="44"/>
      <c r="AI12" s="41"/>
      <c r="AJ12" s="41"/>
      <c r="AK12" s="41">
        <f t="shared" si="6"/>
        <v>0</v>
      </c>
      <c r="AL12" s="47"/>
      <c r="AM12" s="88">
        <f t="shared" si="7"/>
        <v>0</v>
      </c>
      <c r="AN12" s="51"/>
      <c r="AO12" s="44">
        <f t="shared" si="8"/>
        <v>0</v>
      </c>
      <c r="AP12" s="44">
        <f t="shared" si="9"/>
        <v>0</v>
      </c>
      <c r="AQ12" s="59"/>
      <c r="AR12" s="70">
        <f>[2]基本信息输入表!$M$7</f>
        <v>44926</v>
      </c>
      <c r="AS12" s="59"/>
      <c r="AT12" s="59" t="str">
        <f t="shared" si="10"/>
        <v/>
      </c>
      <c r="AU12" s="59" t="str">
        <f t="shared" si="11"/>
        <v/>
      </c>
      <c r="AV12" s="71" t="str">
        <f t="shared" si="12"/>
        <v/>
      </c>
      <c r="AW12" s="89"/>
      <c r="AX12" s="89"/>
      <c r="AY12" s="71" t="str">
        <f t="shared" si="13"/>
        <v/>
      </c>
      <c r="AZ12" s="71" t="str">
        <f t="shared" si="14"/>
        <v/>
      </c>
      <c r="BA12" s="71"/>
      <c r="BB12" s="71" t="str">
        <f t="shared" si="15"/>
        <v/>
      </c>
      <c r="BC12" s="73"/>
      <c r="BD12" s="73" t="str">
        <f t="shared" si="16"/>
        <v/>
      </c>
    </row>
    <row r="13" spans="1:62" s="3" customFormat="1" ht="15" customHeight="1" x14ac:dyDescent="0.45">
      <c r="A13" s="12" t="str">
        <f t="shared" si="2"/>
        <v/>
      </c>
      <c r="B13" s="12"/>
      <c r="C13" s="12"/>
      <c r="D13" s="13"/>
      <c r="E13" s="13"/>
      <c r="F13" s="13"/>
      <c r="G13" s="13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4"/>
      <c r="V13" s="14"/>
      <c r="W13" s="19"/>
      <c r="X13" s="19"/>
      <c r="Y13" s="19"/>
      <c r="Z13" s="35">
        <f t="shared" si="3"/>
        <v>0</v>
      </c>
      <c r="AA13" s="35" t="str">
        <f t="shared" si="4"/>
        <v/>
      </c>
      <c r="AB13" s="35">
        <f t="shared" si="5"/>
        <v>0</v>
      </c>
      <c r="AC13" s="19">
        <f t="shared" si="17"/>
        <v>0</v>
      </c>
      <c r="AD13" s="35" t="str">
        <f t="shared" si="0"/>
        <v/>
      </c>
      <c r="AE13" s="13"/>
      <c r="AF13" s="34" t="str">
        <f t="shared" si="1"/>
        <v>A6</v>
      </c>
      <c r="AG13" s="46"/>
      <c r="AH13" s="44"/>
      <c r="AI13" s="41"/>
      <c r="AJ13" s="41"/>
      <c r="AK13" s="41">
        <f t="shared" si="6"/>
        <v>0</v>
      </c>
      <c r="AL13" s="47"/>
      <c r="AM13" s="88">
        <f t="shared" si="7"/>
        <v>0</v>
      </c>
      <c r="AN13" s="51"/>
      <c r="AO13" s="44">
        <f t="shared" si="8"/>
        <v>0</v>
      </c>
      <c r="AP13" s="44">
        <f t="shared" si="9"/>
        <v>0</v>
      </c>
      <c r="AQ13" s="59"/>
      <c r="AR13" s="70">
        <f>[2]基本信息输入表!$M$7</f>
        <v>44926</v>
      </c>
      <c r="AS13" s="59"/>
      <c r="AT13" s="59" t="str">
        <f t="shared" si="10"/>
        <v/>
      </c>
      <c r="AU13" s="59" t="str">
        <f t="shared" si="11"/>
        <v/>
      </c>
      <c r="AV13" s="71" t="str">
        <f t="shared" si="12"/>
        <v/>
      </c>
      <c r="AW13" s="89"/>
      <c r="AX13" s="89"/>
      <c r="AY13" s="71" t="str">
        <f t="shared" si="13"/>
        <v/>
      </c>
      <c r="AZ13" s="71" t="str">
        <f t="shared" si="14"/>
        <v/>
      </c>
      <c r="BA13" s="71"/>
      <c r="BB13" s="71" t="str">
        <f t="shared" si="15"/>
        <v/>
      </c>
      <c r="BC13" s="73"/>
      <c r="BD13" s="73" t="str">
        <f t="shared" si="16"/>
        <v/>
      </c>
    </row>
    <row r="14" spans="1:62" s="3" customFormat="1" ht="15" customHeight="1" x14ac:dyDescent="0.45">
      <c r="A14" s="12" t="str">
        <f t="shared" si="2"/>
        <v/>
      </c>
      <c r="B14" s="12"/>
      <c r="C14" s="12"/>
      <c r="D14" s="13"/>
      <c r="E14" s="13"/>
      <c r="F14" s="13"/>
      <c r="G14" s="13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4"/>
      <c r="V14" s="14"/>
      <c r="W14" s="19"/>
      <c r="X14" s="19"/>
      <c r="Y14" s="19"/>
      <c r="Z14" s="35">
        <f t="shared" si="3"/>
        <v>0</v>
      </c>
      <c r="AA14" s="35" t="str">
        <f t="shared" si="4"/>
        <v/>
      </c>
      <c r="AB14" s="35">
        <f t="shared" si="5"/>
        <v>0</v>
      </c>
      <c r="AC14" s="19">
        <f t="shared" si="17"/>
        <v>0</v>
      </c>
      <c r="AD14" s="35" t="str">
        <f t="shared" si="0"/>
        <v/>
      </c>
      <c r="AE14" s="13"/>
      <c r="AF14" s="34" t="str">
        <f t="shared" si="1"/>
        <v>A7</v>
      </c>
      <c r="AG14" s="46"/>
      <c r="AH14" s="44"/>
      <c r="AI14" s="41"/>
      <c r="AJ14" s="41"/>
      <c r="AK14" s="41">
        <f t="shared" si="6"/>
        <v>0</v>
      </c>
      <c r="AL14" s="47"/>
      <c r="AM14" s="88">
        <f t="shared" si="7"/>
        <v>0</v>
      </c>
      <c r="AN14" s="51"/>
      <c r="AO14" s="44">
        <f t="shared" si="8"/>
        <v>0</v>
      </c>
      <c r="AP14" s="44">
        <f t="shared" si="9"/>
        <v>0</v>
      </c>
      <c r="AQ14" s="59"/>
      <c r="AR14" s="70">
        <f>[2]基本信息输入表!$M$7</f>
        <v>44926</v>
      </c>
      <c r="AS14" s="59"/>
      <c r="AT14" s="59" t="str">
        <f t="shared" si="10"/>
        <v/>
      </c>
      <c r="AU14" s="59" t="str">
        <f t="shared" si="11"/>
        <v/>
      </c>
      <c r="AV14" s="71" t="str">
        <f t="shared" si="12"/>
        <v/>
      </c>
      <c r="AW14" s="89"/>
      <c r="AX14" s="89"/>
      <c r="AY14" s="71" t="str">
        <f t="shared" si="13"/>
        <v/>
      </c>
      <c r="AZ14" s="71" t="str">
        <f t="shared" si="14"/>
        <v/>
      </c>
      <c r="BA14" s="71"/>
      <c r="BB14" s="71" t="str">
        <f t="shared" si="15"/>
        <v/>
      </c>
      <c r="BC14" s="73"/>
      <c r="BD14" s="73" t="str">
        <f t="shared" si="16"/>
        <v/>
      </c>
    </row>
    <row r="15" spans="1:62" s="3" customFormat="1" ht="15" customHeight="1" x14ac:dyDescent="0.45">
      <c r="A15" s="12" t="str">
        <f t="shared" si="2"/>
        <v/>
      </c>
      <c r="B15" s="12"/>
      <c r="C15" s="12"/>
      <c r="D15" s="13"/>
      <c r="E15" s="13"/>
      <c r="F15" s="13"/>
      <c r="G15" s="13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4"/>
      <c r="V15" s="14"/>
      <c r="W15" s="19"/>
      <c r="X15" s="19"/>
      <c r="Y15" s="19"/>
      <c r="Z15" s="35">
        <f t="shared" si="3"/>
        <v>0</v>
      </c>
      <c r="AA15" s="35" t="str">
        <f t="shared" si="4"/>
        <v/>
      </c>
      <c r="AB15" s="35">
        <f t="shared" si="5"/>
        <v>0</v>
      </c>
      <c r="AC15" s="19">
        <f t="shared" si="17"/>
        <v>0</v>
      </c>
      <c r="AD15" s="35" t="str">
        <f t="shared" si="0"/>
        <v/>
      </c>
      <c r="AE15" s="13"/>
      <c r="AF15" s="34" t="str">
        <f t="shared" si="1"/>
        <v>A8</v>
      </c>
      <c r="AG15" s="46"/>
      <c r="AH15" s="44"/>
      <c r="AI15" s="41"/>
      <c r="AJ15" s="41"/>
      <c r="AK15" s="41">
        <f t="shared" si="6"/>
        <v>0</v>
      </c>
      <c r="AL15" s="47"/>
      <c r="AM15" s="88">
        <f t="shared" si="7"/>
        <v>0</v>
      </c>
      <c r="AN15" s="51"/>
      <c r="AO15" s="44">
        <f t="shared" si="8"/>
        <v>0</v>
      </c>
      <c r="AP15" s="44">
        <f t="shared" si="9"/>
        <v>0</v>
      </c>
      <c r="AQ15" s="59"/>
      <c r="AR15" s="70">
        <f>[2]基本信息输入表!$M$7</f>
        <v>44926</v>
      </c>
      <c r="AS15" s="59"/>
      <c r="AT15" s="59" t="str">
        <f t="shared" si="10"/>
        <v/>
      </c>
      <c r="AU15" s="59" t="str">
        <f t="shared" si="11"/>
        <v/>
      </c>
      <c r="AV15" s="71" t="str">
        <f t="shared" si="12"/>
        <v/>
      </c>
      <c r="AW15" s="89"/>
      <c r="AX15" s="89"/>
      <c r="AY15" s="71" t="str">
        <f t="shared" si="13"/>
        <v/>
      </c>
      <c r="AZ15" s="71" t="str">
        <f t="shared" si="14"/>
        <v/>
      </c>
      <c r="BA15" s="71"/>
      <c r="BB15" s="71" t="str">
        <f t="shared" si="15"/>
        <v/>
      </c>
      <c r="BC15" s="73"/>
      <c r="BD15" s="73" t="str">
        <f t="shared" si="16"/>
        <v/>
      </c>
    </row>
    <row r="16" spans="1:62" s="3" customFormat="1" ht="15" customHeight="1" x14ac:dyDescent="0.45">
      <c r="A16" s="12" t="str">
        <f t="shared" si="2"/>
        <v/>
      </c>
      <c r="B16" s="12"/>
      <c r="C16" s="12"/>
      <c r="D16" s="13"/>
      <c r="E16" s="13"/>
      <c r="F16" s="13"/>
      <c r="G16" s="13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4"/>
      <c r="V16" s="14"/>
      <c r="W16" s="19"/>
      <c r="X16" s="19"/>
      <c r="Y16" s="19"/>
      <c r="Z16" s="35">
        <f t="shared" si="3"/>
        <v>0</v>
      </c>
      <c r="AA16" s="35" t="str">
        <f t="shared" si="4"/>
        <v/>
      </c>
      <c r="AB16" s="35">
        <f t="shared" si="5"/>
        <v>0</v>
      </c>
      <c r="AC16" s="19">
        <f t="shared" si="17"/>
        <v>0</v>
      </c>
      <c r="AD16" s="35" t="str">
        <f t="shared" si="0"/>
        <v/>
      </c>
      <c r="AE16" s="13"/>
      <c r="AF16" s="34" t="str">
        <f t="shared" si="1"/>
        <v>A9</v>
      </c>
      <c r="AG16" s="46"/>
      <c r="AH16" s="44"/>
      <c r="AI16" s="41"/>
      <c r="AJ16" s="41"/>
      <c r="AK16" s="41">
        <f t="shared" si="6"/>
        <v>0</v>
      </c>
      <c r="AL16" s="47"/>
      <c r="AM16" s="88">
        <f t="shared" si="7"/>
        <v>0</v>
      </c>
      <c r="AN16" s="51"/>
      <c r="AO16" s="44">
        <f t="shared" si="8"/>
        <v>0</v>
      </c>
      <c r="AP16" s="44">
        <f t="shared" si="9"/>
        <v>0</v>
      </c>
      <c r="AQ16" s="59"/>
      <c r="AR16" s="70">
        <f>[2]基本信息输入表!$M$7</f>
        <v>44926</v>
      </c>
      <c r="AS16" s="59"/>
      <c r="AT16" s="59" t="str">
        <f t="shared" si="10"/>
        <v/>
      </c>
      <c r="AU16" s="59" t="str">
        <f t="shared" si="11"/>
        <v/>
      </c>
      <c r="AV16" s="71" t="str">
        <f t="shared" si="12"/>
        <v/>
      </c>
      <c r="AW16" s="89"/>
      <c r="AX16" s="89"/>
      <c r="AY16" s="71" t="str">
        <f t="shared" si="13"/>
        <v/>
      </c>
      <c r="AZ16" s="71" t="str">
        <f t="shared" si="14"/>
        <v/>
      </c>
      <c r="BA16" s="71"/>
      <c r="BB16" s="71" t="str">
        <f t="shared" si="15"/>
        <v/>
      </c>
      <c r="BC16" s="73"/>
      <c r="BD16" s="73" t="str">
        <f t="shared" si="16"/>
        <v/>
      </c>
    </row>
    <row r="17" spans="1:56" s="3" customFormat="1" ht="15" customHeight="1" x14ac:dyDescent="0.45">
      <c r="A17" s="12" t="str">
        <f t="shared" si="2"/>
        <v/>
      </c>
      <c r="B17" s="12"/>
      <c r="C17" s="12"/>
      <c r="D17" s="13"/>
      <c r="E17" s="13"/>
      <c r="F17" s="13"/>
      <c r="G17" s="13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4"/>
      <c r="V17" s="14"/>
      <c r="W17" s="19"/>
      <c r="X17" s="19"/>
      <c r="Y17" s="19"/>
      <c r="Z17" s="35">
        <f t="shared" si="3"/>
        <v>0</v>
      </c>
      <c r="AA17" s="35" t="str">
        <f t="shared" si="4"/>
        <v/>
      </c>
      <c r="AB17" s="35">
        <f t="shared" si="5"/>
        <v>0</v>
      </c>
      <c r="AC17" s="19">
        <f t="shared" si="17"/>
        <v>0</v>
      </c>
      <c r="AD17" s="35" t="str">
        <f t="shared" si="0"/>
        <v/>
      </c>
      <c r="AE17" s="13"/>
      <c r="AF17" s="34" t="str">
        <f t="shared" si="1"/>
        <v>A10</v>
      </c>
      <c r="AG17" s="46"/>
      <c r="AH17" s="44"/>
      <c r="AI17" s="41"/>
      <c r="AJ17" s="41"/>
      <c r="AK17" s="41">
        <f t="shared" si="6"/>
        <v>0</v>
      </c>
      <c r="AL17" s="47"/>
      <c r="AM17" s="88">
        <f t="shared" si="7"/>
        <v>0</v>
      </c>
      <c r="AN17" s="51"/>
      <c r="AO17" s="44">
        <f t="shared" si="8"/>
        <v>0</v>
      </c>
      <c r="AP17" s="44">
        <f t="shared" si="9"/>
        <v>0</v>
      </c>
      <c r="AQ17" s="59"/>
      <c r="AR17" s="70">
        <f>[2]基本信息输入表!$M$7</f>
        <v>44926</v>
      </c>
      <c r="AS17" s="59"/>
      <c r="AT17" s="59" t="str">
        <f t="shared" si="10"/>
        <v/>
      </c>
      <c r="AU17" s="59" t="str">
        <f t="shared" si="11"/>
        <v/>
      </c>
      <c r="AV17" s="71" t="str">
        <f t="shared" si="12"/>
        <v/>
      </c>
      <c r="AW17" s="89"/>
      <c r="AX17" s="89"/>
      <c r="AY17" s="71" t="str">
        <f t="shared" si="13"/>
        <v/>
      </c>
      <c r="AZ17" s="71" t="str">
        <f t="shared" si="14"/>
        <v/>
      </c>
      <c r="BA17" s="71"/>
      <c r="BB17" s="71" t="str">
        <f t="shared" si="15"/>
        <v/>
      </c>
      <c r="BC17" s="73"/>
      <c r="BD17" s="73" t="str">
        <f t="shared" si="16"/>
        <v/>
      </c>
    </row>
    <row r="18" spans="1:56" s="3" customFormat="1" ht="15" customHeight="1" x14ac:dyDescent="0.45">
      <c r="A18" s="12" t="str">
        <f t="shared" si="2"/>
        <v/>
      </c>
      <c r="B18" s="12"/>
      <c r="C18" s="12"/>
      <c r="D18" s="13"/>
      <c r="E18" s="13"/>
      <c r="F18" s="13"/>
      <c r="G18" s="13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4"/>
      <c r="V18" s="14"/>
      <c r="W18" s="19"/>
      <c r="X18" s="19"/>
      <c r="Y18" s="19"/>
      <c r="Z18" s="35">
        <f t="shared" si="3"/>
        <v>0</v>
      </c>
      <c r="AA18" s="35" t="str">
        <f t="shared" si="4"/>
        <v/>
      </c>
      <c r="AB18" s="35">
        <f t="shared" si="5"/>
        <v>0</v>
      </c>
      <c r="AC18" s="19">
        <f t="shared" si="17"/>
        <v>0</v>
      </c>
      <c r="AD18" s="35" t="str">
        <f t="shared" si="0"/>
        <v/>
      </c>
      <c r="AE18" s="13"/>
      <c r="AF18" s="34" t="str">
        <f t="shared" si="1"/>
        <v>A11</v>
      </c>
      <c r="AG18" s="46"/>
      <c r="AH18" s="44"/>
      <c r="AI18" s="41"/>
      <c r="AJ18" s="41"/>
      <c r="AK18" s="41">
        <f t="shared" si="6"/>
        <v>0</v>
      </c>
      <c r="AL18" s="47"/>
      <c r="AM18" s="88">
        <f t="shared" si="7"/>
        <v>0</v>
      </c>
      <c r="AN18" s="51"/>
      <c r="AO18" s="44">
        <f t="shared" si="8"/>
        <v>0</v>
      </c>
      <c r="AP18" s="44">
        <f t="shared" si="9"/>
        <v>0</v>
      </c>
      <c r="AQ18" s="59"/>
      <c r="AR18" s="70">
        <f>[2]基本信息输入表!$M$7</f>
        <v>44926</v>
      </c>
      <c r="AS18" s="59"/>
      <c r="AT18" s="59" t="str">
        <f t="shared" si="10"/>
        <v/>
      </c>
      <c r="AU18" s="59" t="str">
        <f t="shared" si="11"/>
        <v/>
      </c>
      <c r="AV18" s="71" t="str">
        <f t="shared" si="12"/>
        <v/>
      </c>
      <c r="AW18" s="89"/>
      <c r="AX18" s="89"/>
      <c r="AY18" s="71" t="str">
        <f t="shared" si="13"/>
        <v/>
      </c>
      <c r="AZ18" s="71" t="str">
        <f t="shared" si="14"/>
        <v/>
      </c>
      <c r="BA18" s="71"/>
      <c r="BB18" s="71" t="str">
        <f t="shared" si="15"/>
        <v/>
      </c>
      <c r="BC18" s="73"/>
      <c r="BD18" s="73" t="str">
        <f t="shared" si="16"/>
        <v/>
      </c>
    </row>
    <row r="19" spans="1:56" s="3" customFormat="1" ht="15" customHeight="1" x14ac:dyDescent="0.45">
      <c r="A19" s="12" t="str">
        <f t="shared" si="2"/>
        <v/>
      </c>
      <c r="B19" s="12"/>
      <c r="C19" s="74"/>
      <c r="D19" s="13"/>
      <c r="E19" s="13"/>
      <c r="F19" s="13"/>
      <c r="G19" s="13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4"/>
      <c r="V19" s="14"/>
      <c r="W19" s="19"/>
      <c r="X19" s="19"/>
      <c r="Y19" s="19"/>
      <c r="Z19" s="35">
        <f t="shared" si="3"/>
        <v>0</v>
      </c>
      <c r="AA19" s="35" t="str">
        <f t="shared" si="4"/>
        <v/>
      </c>
      <c r="AB19" s="35">
        <f t="shared" si="5"/>
        <v>0</v>
      </c>
      <c r="AC19" s="19">
        <f t="shared" si="17"/>
        <v>0</v>
      </c>
      <c r="AD19" s="35" t="str">
        <f t="shared" si="0"/>
        <v/>
      </c>
      <c r="AE19" s="13"/>
      <c r="AF19" s="34" t="str">
        <f t="shared" si="1"/>
        <v>A12</v>
      </c>
      <c r="AG19" s="46"/>
      <c r="AH19" s="44"/>
      <c r="AI19" s="41"/>
      <c r="AJ19" s="41"/>
      <c r="AK19" s="41">
        <f t="shared" si="6"/>
        <v>0</v>
      </c>
      <c r="AL19" s="47"/>
      <c r="AM19" s="88">
        <f t="shared" si="7"/>
        <v>0</v>
      </c>
      <c r="AN19" s="51"/>
      <c r="AO19" s="44">
        <f t="shared" si="8"/>
        <v>0</v>
      </c>
      <c r="AP19" s="44">
        <f t="shared" si="9"/>
        <v>0</v>
      </c>
      <c r="AQ19" s="59"/>
      <c r="AR19" s="70">
        <f>[2]基本信息输入表!$M$7</f>
        <v>44926</v>
      </c>
      <c r="AS19" s="59"/>
      <c r="AT19" s="59" t="str">
        <f t="shared" si="10"/>
        <v/>
      </c>
      <c r="AU19" s="59" t="str">
        <f t="shared" si="11"/>
        <v/>
      </c>
      <c r="AV19" s="71" t="str">
        <f t="shared" si="12"/>
        <v/>
      </c>
      <c r="AW19" s="89"/>
      <c r="AX19" s="89"/>
      <c r="AY19" s="71" t="str">
        <f t="shared" si="13"/>
        <v/>
      </c>
      <c r="AZ19" s="71" t="str">
        <f t="shared" si="14"/>
        <v/>
      </c>
      <c r="BA19" s="71"/>
      <c r="BB19" s="71" t="str">
        <f t="shared" si="15"/>
        <v/>
      </c>
      <c r="BC19" s="73"/>
      <c r="BD19" s="73" t="str">
        <f t="shared" si="16"/>
        <v/>
      </c>
    </row>
    <row r="20" spans="1:56" s="3" customFormat="1" ht="15" customHeight="1" x14ac:dyDescent="0.45">
      <c r="A20" s="12" t="str">
        <f t="shared" si="2"/>
        <v/>
      </c>
      <c r="B20" s="12"/>
      <c r="C20" s="74"/>
      <c r="D20" s="13"/>
      <c r="E20" s="13"/>
      <c r="F20" s="13"/>
      <c r="G20" s="13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4"/>
      <c r="V20" s="14"/>
      <c r="W20" s="19"/>
      <c r="X20" s="19"/>
      <c r="Y20" s="19"/>
      <c r="Z20" s="35">
        <f t="shared" si="3"/>
        <v>0</v>
      </c>
      <c r="AA20" s="35" t="str">
        <f t="shared" si="4"/>
        <v/>
      </c>
      <c r="AB20" s="35">
        <f t="shared" si="5"/>
        <v>0</v>
      </c>
      <c r="AC20" s="19">
        <f t="shared" si="17"/>
        <v>0</v>
      </c>
      <c r="AD20" s="35" t="str">
        <f t="shared" si="0"/>
        <v/>
      </c>
      <c r="AE20" s="13"/>
      <c r="AF20" s="34" t="str">
        <f t="shared" si="1"/>
        <v>A13</v>
      </c>
      <c r="AG20" s="46"/>
      <c r="AH20" s="44"/>
      <c r="AI20" s="41"/>
      <c r="AJ20" s="41"/>
      <c r="AK20" s="41">
        <f t="shared" si="6"/>
        <v>0</v>
      </c>
      <c r="AL20" s="47"/>
      <c r="AM20" s="88">
        <f t="shared" si="7"/>
        <v>0</v>
      </c>
      <c r="AN20" s="51"/>
      <c r="AO20" s="44">
        <f t="shared" si="8"/>
        <v>0</v>
      </c>
      <c r="AP20" s="44">
        <f t="shared" si="9"/>
        <v>0</v>
      </c>
      <c r="AQ20" s="59"/>
      <c r="AR20" s="70">
        <f>[2]基本信息输入表!$M$7</f>
        <v>44926</v>
      </c>
      <c r="AS20" s="59"/>
      <c r="AT20" s="59" t="str">
        <f t="shared" si="10"/>
        <v/>
      </c>
      <c r="AU20" s="59" t="str">
        <f t="shared" si="11"/>
        <v/>
      </c>
      <c r="AV20" s="71" t="str">
        <f t="shared" si="12"/>
        <v/>
      </c>
      <c r="AW20" s="89"/>
      <c r="AX20" s="89"/>
      <c r="AY20" s="71" t="str">
        <f t="shared" si="13"/>
        <v/>
      </c>
      <c r="AZ20" s="71" t="str">
        <f t="shared" si="14"/>
        <v/>
      </c>
      <c r="BA20" s="71"/>
      <c r="BB20" s="71" t="str">
        <f t="shared" si="15"/>
        <v/>
      </c>
      <c r="BC20" s="73"/>
      <c r="BD20" s="73" t="str">
        <f t="shared" si="16"/>
        <v/>
      </c>
    </row>
    <row r="21" spans="1:56" s="3" customFormat="1" ht="15" customHeight="1" x14ac:dyDescent="0.45">
      <c r="A21" s="12" t="str">
        <f t="shared" si="2"/>
        <v/>
      </c>
      <c r="B21" s="12"/>
      <c r="C21" s="74"/>
      <c r="D21" s="13"/>
      <c r="E21" s="13"/>
      <c r="F21" s="13"/>
      <c r="G21" s="13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4"/>
      <c r="V21" s="14"/>
      <c r="W21" s="19"/>
      <c r="X21" s="19"/>
      <c r="Y21" s="19"/>
      <c r="Z21" s="35">
        <f t="shared" si="3"/>
        <v>0</v>
      </c>
      <c r="AA21" s="35" t="str">
        <f t="shared" si="4"/>
        <v/>
      </c>
      <c r="AB21" s="35">
        <f t="shared" si="5"/>
        <v>0</v>
      </c>
      <c r="AC21" s="19">
        <f t="shared" si="17"/>
        <v>0</v>
      </c>
      <c r="AD21" s="35" t="str">
        <f t="shared" si="0"/>
        <v/>
      </c>
      <c r="AE21" s="13"/>
      <c r="AF21" s="34" t="str">
        <f t="shared" si="1"/>
        <v>A14</v>
      </c>
      <c r="AG21" s="46"/>
      <c r="AH21" s="44"/>
      <c r="AI21" s="41"/>
      <c r="AJ21" s="41"/>
      <c r="AK21" s="41">
        <f t="shared" si="6"/>
        <v>0</v>
      </c>
      <c r="AL21" s="47"/>
      <c r="AM21" s="88">
        <f t="shared" si="7"/>
        <v>0</v>
      </c>
      <c r="AN21" s="51"/>
      <c r="AO21" s="44">
        <f t="shared" si="8"/>
        <v>0</v>
      </c>
      <c r="AP21" s="44">
        <f t="shared" si="9"/>
        <v>0</v>
      </c>
      <c r="AQ21" s="59"/>
      <c r="AR21" s="70">
        <f>[2]基本信息输入表!$M$7</f>
        <v>44926</v>
      </c>
      <c r="AS21" s="59"/>
      <c r="AT21" s="59" t="str">
        <f t="shared" si="10"/>
        <v/>
      </c>
      <c r="AU21" s="59" t="str">
        <f t="shared" si="11"/>
        <v/>
      </c>
      <c r="AV21" s="71" t="str">
        <f t="shared" si="12"/>
        <v/>
      </c>
      <c r="AW21" s="89"/>
      <c r="AX21" s="89"/>
      <c r="AY21" s="71" t="str">
        <f t="shared" si="13"/>
        <v/>
      </c>
      <c r="AZ21" s="71" t="str">
        <f t="shared" si="14"/>
        <v/>
      </c>
      <c r="BA21" s="71"/>
      <c r="BB21" s="71" t="str">
        <f t="shared" si="15"/>
        <v/>
      </c>
      <c r="BC21" s="73"/>
      <c r="BD21" s="73" t="str">
        <f t="shared" si="16"/>
        <v/>
      </c>
    </row>
    <row r="22" spans="1:56" s="3" customFormat="1" ht="15" customHeight="1" x14ac:dyDescent="0.45">
      <c r="A22" s="12" t="str">
        <f t="shared" si="2"/>
        <v/>
      </c>
      <c r="B22" s="12"/>
      <c r="C22" s="74"/>
      <c r="D22" s="13"/>
      <c r="E22" s="13"/>
      <c r="F22" s="13"/>
      <c r="G22" s="13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4"/>
      <c r="V22" s="14"/>
      <c r="W22" s="19"/>
      <c r="X22" s="19"/>
      <c r="Y22" s="19"/>
      <c r="Z22" s="35">
        <f t="shared" si="3"/>
        <v>0</v>
      </c>
      <c r="AA22" s="35" t="str">
        <f t="shared" si="4"/>
        <v/>
      </c>
      <c r="AB22" s="35">
        <f t="shared" si="5"/>
        <v>0</v>
      </c>
      <c r="AC22" s="19">
        <f t="shared" si="17"/>
        <v>0</v>
      </c>
      <c r="AD22" s="35" t="str">
        <f t="shared" si="0"/>
        <v/>
      </c>
      <c r="AE22" s="13"/>
      <c r="AF22" s="34" t="str">
        <f t="shared" si="1"/>
        <v>A15</v>
      </c>
      <c r="AG22" s="46"/>
      <c r="AH22" s="44"/>
      <c r="AI22" s="41"/>
      <c r="AJ22" s="41"/>
      <c r="AK22" s="41">
        <f t="shared" si="6"/>
        <v>0</v>
      </c>
      <c r="AL22" s="47"/>
      <c r="AM22" s="88">
        <f t="shared" si="7"/>
        <v>0</v>
      </c>
      <c r="AN22" s="51"/>
      <c r="AO22" s="44">
        <f t="shared" si="8"/>
        <v>0</v>
      </c>
      <c r="AP22" s="44">
        <f t="shared" si="9"/>
        <v>0</v>
      </c>
      <c r="AQ22" s="59"/>
      <c r="AR22" s="70">
        <f>[2]基本信息输入表!$M$7</f>
        <v>44926</v>
      </c>
      <c r="AS22" s="59"/>
      <c r="AT22" s="59" t="str">
        <f t="shared" si="10"/>
        <v/>
      </c>
      <c r="AU22" s="59" t="str">
        <f t="shared" si="11"/>
        <v/>
      </c>
      <c r="AV22" s="71" t="str">
        <f t="shared" si="12"/>
        <v/>
      </c>
      <c r="AW22" s="89"/>
      <c r="AX22" s="89"/>
      <c r="AY22" s="71" t="str">
        <f t="shared" si="13"/>
        <v/>
      </c>
      <c r="AZ22" s="71" t="str">
        <f t="shared" si="14"/>
        <v/>
      </c>
      <c r="BA22" s="71"/>
      <c r="BB22" s="71" t="str">
        <f t="shared" si="15"/>
        <v/>
      </c>
      <c r="BC22" s="73"/>
      <c r="BD22" s="73" t="str">
        <f t="shared" si="16"/>
        <v/>
      </c>
    </row>
    <row r="23" spans="1:56" s="3" customFormat="1" ht="15" customHeight="1" x14ac:dyDescent="0.45">
      <c r="A23" s="12" t="str">
        <f t="shared" si="2"/>
        <v/>
      </c>
      <c r="B23" s="12"/>
      <c r="C23" s="74"/>
      <c r="D23" s="13"/>
      <c r="E23" s="13"/>
      <c r="F23" s="13"/>
      <c r="G23" s="13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4"/>
      <c r="V23" s="14"/>
      <c r="W23" s="19"/>
      <c r="X23" s="19"/>
      <c r="Y23" s="19"/>
      <c r="Z23" s="35">
        <f t="shared" si="3"/>
        <v>0</v>
      </c>
      <c r="AA23" s="35" t="str">
        <f t="shared" si="4"/>
        <v/>
      </c>
      <c r="AB23" s="35">
        <f t="shared" si="5"/>
        <v>0</v>
      </c>
      <c r="AC23" s="19">
        <f t="shared" si="17"/>
        <v>0</v>
      </c>
      <c r="AD23" s="35" t="str">
        <f t="shared" si="0"/>
        <v/>
      </c>
      <c r="AE23" s="13"/>
      <c r="AF23" s="34" t="str">
        <f t="shared" si="1"/>
        <v>A16</v>
      </c>
      <c r="AG23" s="46" t="str">
        <f t="array" ref="AG23:AG28">""</f>
        <v/>
      </c>
      <c r="AH23" s="44"/>
      <c r="AI23" s="41"/>
      <c r="AJ23" s="41"/>
      <c r="AK23" s="41">
        <f t="shared" si="6"/>
        <v>0</v>
      </c>
      <c r="AL23" s="47"/>
      <c r="AM23" s="88">
        <f t="shared" si="7"/>
        <v>0</v>
      </c>
      <c r="AN23" s="51"/>
      <c r="AO23" s="44">
        <f t="shared" si="8"/>
        <v>0</v>
      </c>
      <c r="AP23" s="44">
        <f t="shared" si="9"/>
        <v>0</v>
      </c>
      <c r="AQ23" s="59"/>
      <c r="AR23" s="70">
        <f>[2]基本信息输入表!$M$7</f>
        <v>44926</v>
      </c>
      <c r="AS23" s="59"/>
      <c r="AT23" s="59" t="str">
        <f t="shared" si="10"/>
        <v/>
      </c>
      <c r="AU23" s="59" t="str">
        <f t="shared" si="11"/>
        <v/>
      </c>
      <c r="AV23" s="71" t="str">
        <f t="shared" si="12"/>
        <v/>
      </c>
      <c r="AW23" s="89"/>
      <c r="AX23" s="89"/>
      <c r="AY23" s="71" t="str">
        <f t="shared" si="13"/>
        <v/>
      </c>
      <c r="AZ23" s="71" t="str">
        <f t="shared" si="14"/>
        <v/>
      </c>
      <c r="BA23" s="71"/>
      <c r="BB23" s="71" t="str">
        <f t="shared" si="15"/>
        <v/>
      </c>
      <c r="BC23" s="73"/>
      <c r="BD23" s="73" t="str">
        <f t="shared" si="16"/>
        <v/>
      </c>
    </row>
    <row r="24" spans="1:56" s="4" customFormat="1" ht="15" customHeight="1" x14ac:dyDescent="0.4">
      <c r="A24" s="252" t="s">
        <v>351</v>
      </c>
      <c r="B24" s="253"/>
      <c r="C24" s="253"/>
      <c r="D24" s="76"/>
      <c r="E24" s="16"/>
      <c r="F24" s="16"/>
      <c r="G24" s="16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8">
        <f t="shared" ref="U24:Z24" si="18">SUM(U8:U23)</f>
        <v>0</v>
      </c>
      <c r="V24" s="28">
        <f t="shared" si="18"/>
        <v>0</v>
      </c>
      <c r="W24" s="28">
        <f t="shared" si="18"/>
        <v>0</v>
      </c>
      <c r="X24" s="28">
        <f t="shared" si="18"/>
        <v>0</v>
      </c>
      <c r="Y24" s="28">
        <f t="shared" si="18"/>
        <v>0</v>
      </c>
      <c r="Z24" s="28">
        <f t="shared" si="18"/>
        <v>0</v>
      </c>
      <c r="AA24" s="28"/>
      <c r="AB24" s="28">
        <f>SUM(AB8:AB23)</f>
        <v>0</v>
      </c>
      <c r="AC24" s="28">
        <f>SUM(AC8:AC23)</f>
        <v>0</v>
      </c>
      <c r="AD24" s="86" t="str">
        <f t="shared" si="0"/>
        <v/>
      </c>
      <c r="AE24" s="16"/>
      <c r="AG24" s="48" t="str">
        <v/>
      </c>
    </row>
    <row r="25" spans="1:56" s="5" customFormat="1" ht="15" customHeight="1" x14ac:dyDescent="0.4">
      <c r="A25" s="254" t="s">
        <v>352</v>
      </c>
      <c r="B25" s="255"/>
      <c r="C25" s="255"/>
      <c r="D25" s="78"/>
      <c r="E25" s="18"/>
      <c r="F25" s="18"/>
      <c r="G25" s="18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19"/>
      <c r="V25" s="19">
        <v>0</v>
      </c>
      <c r="W25" s="29"/>
      <c r="X25" s="29">
        <f>Y24</f>
        <v>0</v>
      </c>
      <c r="Y25" s="29"/>
      <c r="Z25" s="29"/>
      <c r="AA25" s="29"/>
      <c r="AB25" s="29"/>
      <c r="AC25" s="29"/>
      <c r="AD25" s="87"/>
      <c r="AE25" s="18"/>
      <c r="AG25" s="49" t="str">
        <v/>
      </c>
    </row>
    <row r="26" spans="1:56" s="4" customFormat="1" ht="15" customHeight="1" x14ac:dyDescent="0.4">
      <c r="A26" s="256" t="s">
        <v>353</v>
      </c>
      <c r="B26" s="257"/>
      <c r="C26" s="257"/>
      <c r="D26" s="76"/>
      <c r="E26" s="20"/>
      <c r="F26" s="20"/>
      <c r="G26" s="20"/>
      <c r="H26" s="23"/>
      <c r="I26" s="23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30">
        <f>U24-U25</f>
        <v>0</v>
      </c>
      <c r="V26" s="30">
        <f>V24-V25</f>
        <v>0</v>
      </c>
      <c r="W26" s="30">
        <f>W24-W25</f>
        <v>0</v>
      </c>
      <c r="X26" s="30">
        <f>X24-X25</f>
        <v>0</v>
      </c>
      <c r="Y26" s="30"/>
      <c r="Z26" s="30">
        <f>Z24</f>
        <v>0</v>
      </c>
      <c r="AA26" s="30"/>
      <c r="AB26" s="30">
        <f>AB24</f>
        <v>0</v>
      </c>
      <c r="AC26" s="30">
        <f>AC24</f>
        <v>0</v>
      </c>
      <c r="AD26" s="86" t="str">
        <f>IF(X26-Y26=0,"",(AC26-X26+Y26)/(X26-Y26)*100)</f>
        <v/>
      </c>
      <c r="AE26" s="20"/>
      <c r="AG26" s="48" t="str">
        <v/>
      </c>
    </row>
    <row r="27" spans="1:56" ht="15" customHeight="1" x14ac:dyDescent="0.45">
      <c r="A27" s="6" t="str">
        <f>[2]基本信息输入表!$K$6&amp;"填表人："&amp;[2]基本信息输入表!$M$71</f>
        <v>被评估单位（或产权持有单位）填表人：0</v>
      </c>
      <c r="AC27" s="6" t="str">
        <f>"评估人员："&amp;[2]基本信息输入表!$Q$71</f>
        <v>评估人员：设备</v>
      </c>
      <c r="AF27" s="6" t="s">
        <v>41</v>
      </c>
      <c r="AG27" s="7" t="str">
        <v/>
      </c>
    </row>
    <row r="28" spans="1:56" ht="15.75" customHeight="1" x14ac:dyDescent="0.45">
      <c r="A28" s="6" t="str">
        <f>"填表日期："&amp;YEAR([2]基本信息输入表!$O$71)&amp;"年"&amp;MONTH([2]基本信息输入表!$O$71)&amp;"月"&amp;DAY([2]基本信息输入表!$O$71)&amp;"日"</f>
        <v>填表日期：2023年3月31日</v>
      </c>
      <c r="AG28" s="7" t="str">
        <v/>
      </c>
    </row>
    <row r="29" spans="1:56" s="3" customFormat="1" ht="15.75" customHeight="1" x14ac:dyDescent="0.45">
      <c r="AG29" s="46"/>
    </row>
    <row r="30" spans="1:56" s="3" customFormat="1" ht="15.75" customHeight="1" x14ac:dyDescent="0.45">
      <c r="AG30" s="46"/>
    </row>
    <row r="31" spans="1:56" s="3" customFormat="1" ht="15.75" customHeight="1" x14ac:dyDescent="0.45">
      <c r="AG31" s="46"/>
    </row>
    <row r="32" spans="1:56" s="3" customFormat="1" ht="15.75" customHeight="1" x14ac:dyDescent="0.45">
      <c r="AG32" s="46"/>
    </row>
    <row r="33" spans="33:33" s="3" customFormat="1" ht="15.75" customHeight="1" x14ac:dyDescent="0.45">
      <c r="AG33" s="46"/>
    </row>
    <row r="34" spans="33:33" s="3" customFormat="1" ht="15.75" customHeight="1" x14ac:dyDescent="0.45">
      <c r="AG34" s="46"/>
    </row>
    <row r="35" spans="33:33" s="3" customFormat="1" ht="15.75" customHeight="1" x14ac:dyDescent="0.45">
      <c r="AG35" s="46"/>
    </row>
    <row r="36" spans="33:33" s="3" customFormat="1" ht="15.75" customHeight="1" x14ac:dyDescent="0.45">
      <c r="AG36" s="46"/>
    </row>
    <row r="37" spans="33:33" s="3" customFormat="1" ht="15.75" customHeight="1" x14ac:dyDescent="0.45">
      <c r="AG37" s="46"/>
    </row>
    <row r="38" spans="33:33" s="3" customFormat="1" ht="15.75" customHeight="1" x14ac:dyDescent="0.45">
      <c r="AG38" s="46"/>
    </row>
    <row r="39" spans="33:33" s="3" customFormat="1" ht="15.75" customHeight="1" x14ac:dyDescent="0.45">
      <c r="AG39" s="46"/>
    </row>
    <row r="40" spans="33:33" s="3" customFormat="1" ht="15.75" customHeight="1" x14ac:dyDescent="0.45">
      <c r="AG40" s="46"/>
    </row>
    <row r="41" spans="33:33" s="3" customFormat="1" ht="15.75" customHeight="1" x14ac:dyDescent="0.45">
      <c r="AG41" s="46"/>
    </row>
    <row r="42" spans="33:33" s="3" customFormat="1" ht="15.75" customHeight="1" x14ac:dyDescent="0.45">
      <c r="AG42" s="46"/>
    </row>
    <row r="43" spans="33:33" s="3" customFormat="1" ht="15.75" customHeight="1" x14ac:dyDescent="0.45">
      <c r="AG43" s="46"/>
    </row>
    <row r="44" spans="33:33" s="3" customFormat="1" ht="15.75" customHeight="1" x14ac:dyDescent="0.45">
      <c r="AG44" s="46"/>
    </row>
    <row r="45" spans="33:33" s="3" customFormat="1" ht="15.75" customHeight="1" x14ac:dyDescent="0.45">
      <c r="AG45" s="46"/>
    </row>
    <row r="46" spans="33:33" s="3" customFormat="1" ht="15.75" customHeight="1" x14ac:dyDescent="0.45">
      <c r="AG46" s="46"/>
    </row>
    <row r="47" spans="33:33" s="3" customFormat="1" ht="15.75" customHeight="1" x14ac:dyDescent="0.45">
      <c r="AG47" s="46"/>
    </row>
    <row r="48" spans="33:33" s="3" customFormat="1" ht="15.75" customHeight="1" x14ac:dyDescent="0.45">
      <c r="AG48" s="46"/>
    </row>
  </sheetData>
  <mergeCells count="32">
    <mergeCell ref="A2:AE2"/>
    <mergeCell ref="A3:AE3"/>
    <mergeCell ref="A5:T5"/>
    <mergeCell ref="U6:V6"/>
    <mergeCell ref="W6:X6"/>
    <mergeCell ref="Z6:AC6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A24:C24"/>
    <mergeCell ref="A25:C25"/>
    <mergeCell ref="A26:C26"/>
    <mergeCell ref="A6:A7"/>
    <mergeCell ref="B6:B7"/>
    <mergeCell ref="C6:C7"/>
    <mergeCell ref="N6:N7"/>
    <mergeCell ref="O6:O7"/>
    <mergeCell ref="P6:P7"/>
    <mergeCell ref="Q6:Q7"/>
    <mergeCell ref="R6:R7"/>
    <mergeCell ref="S6:S7"/>
    <mergeCell ref="T6:T7"/>
    <mergeCell ref="Y6:Y7"/>
    <mergeCell ref="AD6:AD7"/>
    <mergeCell ref="AE6:AE7"/>
  </mergeCells>
  <phoneticPr fontId="39" type="noConversion"/>
  <hyperlinks>
    <hyperlink ref="B1" location="'2-分类汇总'!A1" display="返回分类汇总" xr:uid="{00000000-0004-0000-0300-000000000000}"/>
    <hyperlink ref="A1" location="'4-10固定资产汇总'!A1" display="返回" xr:uid="{00000000-0004-0000-0300-000001000000}"/>
  </hyperlinks>
  <printOptions horizontalCentered="1"/>
  <pageMargins left="0.59055118110236204" right="0.59055118110236204" top="0.78740157480314998" bottom="0.59055118110236204" header="0.47244094488188998" footer="0.35433070866141703"/>
  <pageSetup paperSize="9" scale="62" orientation="landscape"/>
  <headerFooter scaleWithDoc="0">
    <oddFooter>&amp;C&amp;"Arial Narrow,常规"&amp;10 &amp;"宋体,常规"第&amp;"Arial Narrow,常规"&amp;P&amp;"宋体,常规"页，共&amp;"Arial Narrow,常规"&amp;N&amp;"宋体,常规"页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48"/>
  <sheetViews>
    <sheetView showGridLines="0" topLeftCell="A4" workbookViewId="0">
      <selection activeCell="H19" sqref="H19"/>
    </sheetView>
  </sheetViews>
  <sheetFormatPr defaultColWidth="9" defaultRowHeight="15.75" customHeight="1" outlineLevelCol="1" x14ac:dyDescent="0.45"/>
  <cols>
    <col min="1" max="1" width="5.1875" style="6" customWidth="1"/>
    <col min="2" max="2" width="8.5" style="6" customWidth="1"/>
    <col min="3" max="4" width="7.6875" style="6" customWidth="1"/>
    <col min="5" max="5" width="8" style="6" customWidth="1"/>
    <col min="6" max="6" width="4.6875" style="6" customWidth="1"/>
    <col min="7" max="11" width="6.1875" style="6" customWidth="1"/>
    <col min="12" max="13" width="6.1875" style="6" customWidth="1" outlineLevel="1"/>
    <col min="14" max="21" width="5.6875" style="6" customWidth="1" outlineLevel="1"/>
    <col min="22" max="23" width="8.5625" style="6" customWidth="1" outlineLevel="1"/>
    <col min="24" max="25" width="10.1875" style="6" customWidth="1"/>
    <col min="26" max="26" width="8.1875" style="6" customWidth="1"/>
    <col min="27" max="27" width="9.6875" style="6" customWidth="1"/>
    <col min="28" max="28" width="9.0625" style="6" customWidth="1"/>
    <col min="29" max="29" width="8.6875" style="6" customWidth="1"/>
    <col min="30" max="30" width="6.6875" style="6" customWidth="1"/>
    <col min="31" max="31" width="6" style="6" customWidth="1"/>
    <col min="32" max="32" width="15.1875" style="6" customWidth="1"/>
    <col min="33" max="33" width="7.1875" style="7" customWidth="1"/>
    <col min="34" max="34" width="9" style="6" customWidth="1"/>
    <col min="35" max="16384" width="9" style="6"/>
  </cols>
  <sheetData>
    <row r="1" spans="1:64" ht="15.75" customHeight="1" x14ac:dyDescent="0.45">
      <c r="A1" s="8" t="s">
        <v>0</v>
      </c>
      <c r="B1" s="8" t="s">
        <v>1</v>
      </c>
      <c r="AF1" s="31" t="str">
        <f t="array" ref="AF1:AG1">"请勿删除或清空该列内容"</f>
        <v>请勿删除或清空该列内容</v>
      </c>
      <c r="AG1" s="38" t="str">
        <v>请勿删除或清空该列内容</v>
      </c>
    </row>
    <row r="2" spans="1:64" s="1" customFormat="1" ht="30" customHeight="1" x14ac:dyDescent="0.45">
      <c r="A2" s="234" t="s">
        <v>354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58"/>
      <c r="AA2" s="258"/>
      <c r="AB2" s="258"/>
      <c r="AC2" s="258"/>
      <c r="AD2" s="258"/>
      <c r="AE2" s="258"/>
      <c r="AG2" s="39" t="str">
        <f t="array" ref="AG2:AG7">""</f>
        <v/>
      </c>
    </row>
    <row r="3" spans="1:64" ht="15.75" customHeight="1" x14ac:dyDescent="0.45">
      <c r="A3" s="236" t="str">
        <f>"评估基准日："&amp;TEXT([2]基本信息输入表!M7,"yyyy年mm月dd日")</f>
        <v>评估基准日：2022年12月31日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7"/>
      <c r="AA3" s="237"/>
      <c r="AB3" s="237"/>
      <c r="AC3" s="237"/>
      <c r="AD3" s="237"/>
      <c r="AE3" s="237"/>
      <c r="AG3" s="7" t="str">
        <v/>
      </c>
    </row>
    <row r="4" spans="1:64" ht="14.25" customHeight="1" x14ac:dyDescent="0.45">
      <c r="A4" s="11"/>
      <c r="B4" s="11"/>
      <c r="C4" s="11"/>
      <c r="D4" s="11"/>
      <c r="E4" s="11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 t="s">
        <v>355</v>
      </c>
      <c r="AG4" s="7" t="str">
        <v/>
      </c>
    </row>
    <row r="5" spans="1:64" ht="15.7" customHeight="1" x14ac:dyDescent="0.35">
      <c r="A5" s="240" t="str">
        <f>[2]基本信息输入表!K6&amp;"："&amp;[2]基本信息输入表!M6</f>
        <v>被评估单位（或产权持有单位）：××股份有限公司</v>
      </c>
      <c r="B5" s="241"/>
      <c r="C5" s="241"/>
      <c r="D5" s="241"/>
      <c r="E5" s="241"/>
      <c r="AE5" s="32" t="s">
        <v>6</v>
      </c>
      <c r="AG5" s="7" t="str">
        <v/>
      </c>
      <c r="AH5" s="40" t="s">
        <v>47</v>
      </c>
      <c r="AI5" s="40"/>
      <c r="AJ5" s="41"/>
      <c r="AK5" s="41"/>
      <c r="AL5" s="41"/>
      <c r="AM5" s="41"/>
      <c r="AN5" s="41"/>
      <c r="AO5" s="41"/>
      <c r="AP5" s="41"/>
      <c r="AQ5" s="41"/>
      <c r="AR5" s="50"/>
      <c r="AS5" s="50"/>
      <c r="AT5" s="51"/>
      <c r="AU5" s="51"/>
      <c r="AV5" s="50"/>
      <c r="AW5" s="51"/>
      <c r="AX5" s="51"/>
      <c r="AY5" s="51"/>
      <c r="AZ5" s="51"/>
      <c r="BA5" s="51"/>
      <c r="BB5" s="51"/>
      <c r="BC5" s="51"/>
      <c r="BD5" s="56" t="s">
        <v>48</v>
      </c>
      <c r="BE5" s="60"/>
      <c r="BF5" s="61"/>
      <c r="BG5" s="61"/>
      <c r="BH5" s="61"/>
      <c r="BI5" s="62"/>
      <c r="BJ5" s="62"/>
      <c r="BK5" s="62"/>
      <c r="BL5" s="63"/>
    </row>
    <row r="6" spans="1:64" s="2" customFormat="1" ht="24" customHeight="1" x14ac:dyDescent="0.45">
      <c r="A6" s="243" t="s">
        <v>49</v>
      </c>
      <c r="B6" s="243" t="s">
        <v>112</v>
      </c>
      <c r="C6" s="243" t="s">
        <v>115</v>
      </c>
      <c r="D6" s="243" t="s">
        <v>117</v>
      </c>
      <c r="E6" s="243" t="s">
        <v>118</v>
      </c>
      <c r="F6" s="243" t="s">
        <v>119</v>
      </c>
      <c r="G6" s="243" t="s">
        <v>120</v>
      </c>
      <c r="H6" s="243" t="s">
        <v>121</v>
      </c>
      <c r="I6" s="243" t="s">
        <v>122</v>
      </c>
      <c r="J6" s="243" t="s">
        <v>123</v>
      </c>
      <c r="K6" s="243" t="s">
        <v>68</v>
      </c>
      <c r="L6" s="243" t="s">
        <v>356</v>
      </c>
      <c r="M6" s="246" t="s">
        <v>357</v>
      </c>
      <c r="N6" s="246" t="s">
        <v>124</v>
      </c>
      <c r="O6" s="246" t="s">
        <v>125</v>
      </c>
      <c r="P6" s="295" t="s">
        <v>126</v>
      </c>
      <c r="Q6" s="295" t="s">
        <v>127</v>
      </c>
      <c r="R6" s="295" t="s">
        <v>128</v>
      </c>
      <c r="S6" s="295" t="s">
        <v>129</v>
      </c>
      <c r="T6" s="295" t="s">
        <v>130</v>
      </c>
      <c r="U6" s="295" t="s">
        <v>131</v>
      </c>
      <c r="V6" s="231" t="s">
        <v>9</v>
      </c>
      <c r="W6" s="232"/>
      <c r="X6" s="259" t="s">
        <v>70</v>
      </c>
      <c r="Y6" s="232"/>
      <c r="Z6" s="243" t="s">
        <v>11</v>
      </c>
      <c r="AA6" s="259" t="s">
        <v>71</v>
      </c>
      <c r="AB6" s="260"/>
      <c r="AC6" s="232"/>
      <c r="AD6" s="243" t="s">
        <v>14</v>
      </c>
      <c r="AE6" s="243" t="s">
        <v>74</v>
      </c>
      <c r="AF6" s="2" t="s">
        <v>132</v>
      </c>
      <c r="AG6" s="2" t="str">
        <v/>
      </c>
      <c r="AH6" s="42"/>
      <c r="AI6" s="43" t="s">
        <v>340</v>
      </c>
      <c r="AJ6" s="43" t="s">
        <v>341</v>
      </c>
      <c r="AK6" s="43" t="s">
        <v>358</v>
      </c>
      <c r="AL6" s="43" t="s">
        <v>359</v>
      </c>
      <c r="AM6" s="43" t="s">
        <v>360</v>
      </c>
      <c r="AN6" s="43" t="s">
        <v>361</v>
      </c>
      <c r="AO6" s="43" t="s">
        <v>362</v>
      </c>
      <c r="AP6" s="43" t="s">
        <v>363</v>
      </c>
      <c r="AQ6" s="43" t="s">
        <v>364</v>
      </c>
      <c r="AR6" s="52" t="s">
        <v>81</v>
      </c>
      <c r="AS6" s="53" t="s">
        <v>82</v>
      </c>
      <c r="AT6" s="43" t="s">
        <v>84</v>
      </c>
      <c r="AU6" s="43" t="s">
        <v>85</v>
      </c>
      <c r="AV6" s="52" t="s">
        <v>86</v>
      </c>
      <c r="AW6" s="43" t="s">
        <v>87</v>
      </c>
      <c r="AX6" s="43" t="s">
        <v>365</v>
      </c>
      <c r="AY6" s="43" t="s">
        <v>89</v>
      </c>
      <c r="AZ6" s="43" t="s">
        <v>366</v>
      </c>
      <c r="BA6" s="57" t="s">
        <v>367</v>
      </c>
      <c r="BB6" s="57" t="s">
        <v>88</v>
      </c>
      <c r="BC6" s="57" t="s">
        <v>90</v>
      </c>
      <c r="BD6" s="58"/>
      <c r="BE6" s="64" t="s">
        <v>91</v>
      </c>
      <c r="BF6" s="65" t="s">
        <v>92</v>
      </c>
      <c r="BG6" s="65" t="s">
        <v>93</v>
      </c>
      <c r="BH6" s="66" t="s">
        <v>94</v>
      </c>
      <c r="BI6" s="67" t="s">
        <v>95</v>
      </c>
      <c r="BJ6" s="68" t="s">
        <v>96</v>
      </c>
      <c r="BK6" s="67" t="s">
        <v>97</v>
      </c>
      <c r="BL6" s="69" t="s">
        <v>98</v>
      </c>
    </row>
    <row r="7" spans="1:64" s="3" customFormat="1" ht="15" customHeight="1" x14ac:dyDescent="0.45">
      <c r="A7" s="244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7"/>
      <c r="N7" s="244"/>
      <c r="O7" s="244"/>
      <c r="P7" s="296"/>
      <c r="Q7" s="296"/>
      <c r="R7" s="296"/>
      <c r="S7" s="296"/>
      <c r="T7" s="296"/>
      <c r="U7" s="296"/>
      <c r="V7" s="22" t="s">
        <v>15</v>
      </c>
      <c r="W7" s="27" t="s">
        <v>16</v>
      </c>
      <c r="X7" s="22" t="s">
        <v>15</v>
      </c>
      <c r="Y7" s="27" t="s">
        <v>16</v>
      </c>
      <c r="Z7" s="244"/>
      <c r="AA7" s="22" t="s">
        <v>15</v>
      </c>
      <c r="AB7" s="33" t="s">
        <v>102</v>
      </c>
      <c r="AC7" s="27" t="s">
        <v>16</v>
      </c>
      <c r="AD7" s="244"/>
      <c r="AE7" s="244"/>
      <c r="AF7" s="34"/>
      <c r="AG7" s="3" t="str">
        <v/>
      </c>
      <c r="AH7" s="44"/>
      <c r="AI7" s="44"/>
      <c r="AJ7" s="43" t="s">
        <v>104</v>
      </c>
      <c r="AK7" s="45" t="s">
        <v>105</v>
      </c>
      <c r="AL7" s="43" t="s">
        <v>104</v>
      </c>
      <c r="AM7" s="45" t="s">
        <v>105</v>
      </c>
      <c r="AN7" s="43" t="s">
        <v>104</v>
      </c>
      <c r="AO7" s="45" t="s">
        <v>105</v>
      </c>
      <c r="AP7" s="43" t="s">
        <v>104</v>
      </c>
      <c r="AQ7" s="43" t="s">
        <v>104</v>
      </c>
      <c r="AR7" s="45" t="s">
        <v>105</v>
      </c>
      <c r="AS7" s="45" t="s">
        <v>105</v>
      </c>
      <c r="AT7" s="43" t="s">
        <v>104</v>
      </c>
      <c r="AU7" s="43" t="s">
        <v>107</v>
      </c>
      <c r="AV7" s="54" t="s">
        <v>105</v>
      </c>
      <c r="AW7" s="43" t="s">
        <v>104</v>
      </c>
      <c r="AX7" s="43" t="s">
        <v>104</v>
      </c>
      <c r="AY7" s="43" t="s">
        <v>104</v>
      </c>
      <c r="AZ7" s="43" t="s">
        <v>104</v>
      </c>
      <c r="BA7" s="57" t="s">
        <v>144</v>
      </c>
      <c r="BB7" s="57" t="s">
        <v>104</v>
      </c>
      <c r="BC7" s="57" t="s">
        <v>104</v>
      </c>
      <c r="BD7" s="59"/>
      <c r="BE7" s="70"/>
      <c r="BF7" s="65" t="s">
        <v>107</v>
      </c>
      <c r="BG7" s="65" t="s">
        <v>107</v>
      </c>
      <c r="BH7" s="65" t="s">
        <v>107</v>
      </c>
      <c r="BI7" s="71" t="s">
        <v>105</v>
      </c>
      <c r="BJ7" s="71" t="s">
        <v>105</v>
      </c>
      <c r="BK7" s="71" t="s">
        <v>105</v>
      </c>
      <c r="BL7" s="72" t="s">
        <v>104</v>
      </c>
    </row>
    <row r="8" spans="1:64" s="3" customFormat="1" ht="15" customHeight="1" x14ac:dyDescent="0.45">
      <c r="A8" s="12" t="str">
        <f>IF(C8="","",ROW()-7)</f>
        <v/>
      </c>
      <c r="B8" s="12"/>
      <c r="C8" s="13"/>
      <c r="D8" s="13"/>
      <c r="E8" s="13"/>
      <c r="F8" s="13"/>
      <c r="G8" s="14"/>
      <c r="H8" s="15"/>
      <c r="I8" s="15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4"/>
      <c r="W8" s="14"/>
      <c r="X8" s="19"/>
      <c r="Y8" s="19"/>
      <c r="Z8" s="19"/>
      <c r="AA8" s="35">
        <f>IF(AZ8="","",AZ8*G8)</f>
        <v>0</v>
      </c>
      <c r="AB8" s="35" t="str">
        <f>IF(BK8="","",BK8*100)</f>
        <v/>
      </c>
      <c r="AC8" s="19">
        <f>IF(AB8="",AA8,ROUND(AA8*AB8/100,0))</f>
        <v>0</v>
      </c>
      <c r="AD8" s="36" t="str">
        <f t="shared" ref="AD8:AD24" si="0">IF(Y8-Z8=0,"",(AC8-Y8+Z8)/(Y8-Z8)*100)</f>
        <v/>
      </c>
      <c r="AE8" s="37"/>
      <c r="AF8" s="34" t="str">
        <f t="shared" ref="AF8:AF23" si="1">"A"&amp;ROW()-7</f>
        <v>A1</v>
      </c>
      <c r="AG8" s="46"/>
      <c r="AH8" s="44"/>
      <c r="AI8" s="44"/>
      <c r="AJ8" s="41"/>
      <c r="AK8" s="47"/>
      <c r="AL8" s="41">
        <f>AK8*AJ8</f>
        <v>0</v>
      </c>
      <c r="AM8" s="47"/>
      <c r="AN8" s="41">
        <f>AM8*AJ8</f>
        <v>0</v>
      </c>
      <c r="AO8" s="47"/>
      <c r="AP8" s="41">
        <f>AO8*AJ8</f>
        <v>0</v>
      </c>
      <c r="AQ8" s="41">
        <f>AJ8+AL8+AN8+AP8</f>
        <v>0</v>
      </c>
      <c r="AR8" s="50"/>
      <c r="AS8" s="50"/>
      <c r="AT8" s="44">
        <f>AQ8*AR8</f>
        <v>0</v>
      </c>
      <c r="AU8" s="44"/>
      <c r="AV8" s="55"/>
      <c r="AW8" s="44">
        <f>(AQ8+AT8)*AU8*AV8/2</f>
        <v>0</v>
      </c>
      <c r="AX8" s="44">
        <f>AQ8+AT8+AW8</f>
        <v>0</v>
      </c>
      <c r="AY8" s="44">
        <f>AJ8/1.13*13%+(AL8+AN8+AP8)/1.09*9%+(AR8-AS8)*AQ8/1.06*6%</f>
        <v>0</v>
      </c>
      <c r="AZ8" s="44">
        <f>ROUND(AX8-AY8,0)</f>
        <v>0</v>
      </c>
      <c r="BA8" s="44">
        <f>G8</f>
        <v>0</v>
      </c>
      <c r="BB8" s="44">
        <f>ROUND(AX8*BA8,0)</f>
        <v>0</v>
      </c>
      <c r="BC8" s="44">
        <f>ROUND(AZ8*BA8,0)</f>
        <v>0</v>
      </c>
      <c r="BD8" s="59"/>
      <c r="BE8" s="70">
        <f>[2]基本信息输入表!$M$7</f>
        <v>44926</v>
      </c>
      <c r="BF8" s="59"/>
      <c r="BG8" s="59" t="str">
        <f>IF(BF8="","",ROUND((BE8-I8)/365,2))</f>
        <v/>
      </c>
      <c r="BH8" s="59" t="str">
        <f>IF(BF8="","",(BF8-BG8))</f>
        <v/>
      </c>
      <c r="BI8" s="71" t="str">
        <f>IF(BH8="","",IF(ROUND(BH8/BF8,2)&lt;15%,15%,ROUND(BH8/BF8,2)))</f>
        <v/>
      </c>
      <c r="BJ8" s="71"/>
      <c r="BK8" s="71" t="str">
        <f>IF(BI8="","",IF((BJ8*60%+BI8*40%)&lt;15%,15%,ROUND(BJ8*60%+BI8*40%,2)))</f>
        <v/>
      </c>
      <c r="BL8" s="73" t="str">
        <f>IF(BK8="","",ROUND(BC8*BK8,0))</f>
        <v/>
      </c>
    </row>
    <row r="9" spans="1:64" s="3" customFormat="1" ht="15" customHeight="1" x14ac:dyDescent="0.45">
      <c r="A9" s="12" t="str">
        <f t="shared" ref="A9:A23" si="2">IF(C9="","",ROW()-7)</f>
        <v/>
      </c>
      <c r="B9" s="12"/>
      <c r="C9" s="13"/>
      <c r="D9" s="13"/>
      <c r="E9" s="13"/>
      <c r="F9" s="13"/>
      <c r="G9" s="14"/>
      <c r="H9" s="15"/>
      <c r="I9" s="15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4"/>
      <c r="W9" s="14"/>
      <c r="X9" s="19"/>
      <c r="Y9" s="19"/>
      <c r="Z9" s="19"/>
      <c r="AA9" s="35">
        <f t="shared" ref="AA9:AA23" si="3">IF(AZ9="","",AZ9*G9)</f>
        <v>0</v>
      </c>
      <c r="AB9" s="35" t="str">
        <f t="shared" ref="AB9:AB23" si="4">IF(BK9="","",BK9*100)</f>
        <v/>
      </c>
      <c r="AC9" s="19">
        <f t="shared" ref="AC9:AC23" si="5">IF(AB9="",AA9,ROUND(AA9*AB9/100,0))</f>
        <v>0</v>
      </c>
      <c r="AD9" s="36" t="str">
        <f t="shared" si="0"/>
        <v/>
      </c>
      <c r="AE9" s="37"/>
      <c r="AF9" s="34" t="str">
        <f t="shared" si="1"/>
        <v>A2</v>
      </c>
      <c r="AG9" s="46"/>
      <c r="AH9" s="44"/>
      <c r="AI9" s="44"/>
      <c r="AJ9" s="41"/>
      <c r="AK9" s="47"/>
      <c r="AL9" s="41">
        <f t="shared" ref="AL9:AL23" si="6">AK9*AJ9</f>
        <v>0</v>
      </c>
      <c r="AM9" s="47"/>
      <c r="AN9" s="41">
        <f t="shared" ref="AN9:AN23" si="7">AM9*AJ9</f>
        <v>0</v>
      </c>
      <c r="AO9" s="47"/>
      <c r="AP9" s="41">
        <f t="shared" ref="AP9:AP23" si="8">AO9*AJ9</f>
        <v>0</v>
      </c>
      <c r="AQ9" s="41">
        <f t="shared" ref="AQ9:AQ23" si="9">AJ9+AL9+AN9+AP9</f>
        <v>0</v>
      </c>
      <c r="AR9" s="50"/>
      <c r="AS9" s="50"/>
      <c r="AT9" s="44">
        <f t="shared" ref="AT9:AT23" si="10">AQ9*AR9</f>
        <v>0</v>
      </c>
      <c r="AU9" s="44"/>
      <c r="AV9" s="55"/>
      <c r="AW9" s="44">
        <f t="shared" ref="AW9:AW23" si="11">(AQ9+AT9)*AU9*AV9/2</f>
        <v>0</v>
      </c>
      <c r="AX9" s="44">
        <f t="shared" ref="AX9:AX23" si="12">AQ9+AT9+AW9</f>
        <v>0</v>
      </c>
      <c r="AY9" s="44">
        <f t="shared" ref="AY9:AY23" si="13">AJ9/1.13*13%+(AL9+AN9+AP9)/1.09*9%+(AR9-AS9)*AQ9/1.06*6%</f>
        <v>0</v>
      </c>
      <c r="AZ9" s="44">
        <f t="shared" ref="AZ9:AZ23" si="14">ROUND(AX9-AY9,0)</f>
        <v>0</v>
      </c>
      <c r="BA9" s="44">
        <f t="shared" ref="BA9:BA23" si="15">G9</f>
        <v>0</v>
      </c>
      <c r="BB9" s="44">
        <f t="shared" ref="BB9:BB23" si="16">ROUND(AX9*BA9,0)</f>
        <v>0</v>
      </c>
      <c r="BC9" s="44">
        <f t="shared" ref="BC9:BC23" si="17">ROUND(AZ9*BA9,0)</f>
        <v>0</v>
      </c>
      <c r="BD9" s="59"/>
      <c r="BE9" s="70">
        <f>[2]基本信息输入表!$M$7</f>
        <v>44926</v>
      </c>
      <c r="BF9" s="59"/>
      <c r="BG9" s="59" t="str">
        <f t="shared" ref="BG9:BG23" si="18">IF(BF9="","",ROUND((BE9-I9)/365,2))</f>
        <v/>
      </c>
      <c r="BH9" s="59" t="str">
        <f t="shared" ref="BH9:BH23" si="19">IF(BF9="","",(BF9-BG9))</f>
        <v/>
      </c>
      <c r="BI9" s="71" t="str">
        <f t="shared" ref="BI9:BI23" si="20">IF(BH9="","",IF(ROUND(BH9/BF9,2)&lt;15%,15%,ROUND(BH9/BF9,2)))</f>
        <v/>
      </c>
      <c r="BJ9" s="71"/>
      <c r="BK9" s="71" t="str">
        <f t="shared" ref="BK9:BK23" si="21">IF(BI9="","",IF((BJ9*60%+BI9*40%)&lt;15%,15%,ROUND(BJ9*60%+BI9*40%,2)))</f>
        <v/>
      </c>
      <c r="BL9" s="73" t="str">
        <f t="shared" ref="BL9:BL23" si="22">IF(BK9="","",ROUND(BC9*BK9,0))</f>
        <v/>
      </c>
    </row>
    <row r="10" spans="1:64" s="3" customFormat="1" ht="15" customHeight="1" x14ac:dyDescent="0.45">
      <c r="A10" s="12" t="str">
        <f t="shared" si="2"/>
        <v/>
      </c>
      <c r="B10" s="12"/>
      <c r="C10" s="13"/>
      <c r="D10" s="13"/>
      <c r="E10" s="13"/>
      <c r="F10" s="13"/>
      <c r="G10" s="14"/>
      <c r="H10" s="15"/>
      <c r="I10" s="15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4"/>
      <c r="W10" s="14"/>
      <c r="X10" s="19"/>
      <c r="Y10" s="19"/>
      <c r="Z10" s="19"/>
      <c r="AA10" s="35">
        <f t="shared" si="3"/>
        <v>0</v>
      </c>
      <c r="AB10" s="35" t="str">
        <f t="shared" si="4"/>
        <v/>
      </c>
      <c r="AC10" s="19">
        <f t="shared" si="5"/>
        <v>0</v>
      </c>
      <c r="AD10" s="36" t="str">
        <f t="shared" si="0"/>
        <v/>
      </c>
      <c r="AE10" s="37"/>
      <c r="AF10" s="34" t="str">
        <f t="shared" si="1"/>
        <v>A3</v>
      </c>
      <c r="AG10" s="46"/>
      <c r="AH10" s="44"/>
      <c r="AI10" s="44"/>
      <c r="AJ10" s="41"/>
      <c r="AK10" s="47"/>
      <c r="AL10" s="41">
        <f t="shared" si="6"/>
        <v>0</v>
      </c>
      <c r="AM10" s="47"/>
      <c r="AN10" s="41">
        <f t="shared" si="7"/>
        <v>0</v>
      </c>
      <c r="AO10" s="47"/>
      <c r="AP10" s="41">
        <f t="shared" si="8"/>
        <v>0</v>
      </c>
      <c r="AQ10" s="41">
        <f t="shared" si="9"/>
        <v>0</v>
      </c>
      <c r="AR10" s="50"/>
      <c r="AS10" s="50"/>
      <c r="AT10" s="44">
        <f t="shared" si="10"/>
        <v>0</v>
      </c>
      <c r="AU10" s="44"/>
      <c r="AV10" s="55"/>
      <c r="AW10" s="44">
        <f t="shared" si="11"/>
        <v>0</v>
      </c>
      <c r="AX10" s="44">
        <f t="shared" si="12"/>
        <v>0</v>
      </c>
      <c r="AY10" s="44">
        <f t="shared" si="13"/>
        <v>0</v>
      </c>
      <c r="AZ10" s="44">
        <f t="shared" si="14"/>
        <v>0</v>
      </c>
      <c r="BA10" s="44">
        <f t="shared" si="15"/>
        <v>0</v>
      </c>
      <c r="BB10" s="44">
        <f t="shared" si="16"/>
        <v>0</v>
      </c>
      <c r="BC10" s="44">
        <f t="shared" si="17"/>
        <v>0</v>
      </c>
      <c r="BD10" s="59"/>
      <c r="BE10" s="70">
        <f>[2]基本信息输入表!$M$7</f>
        <v>44926</v>
      </c>
      <c r="BF10" s="59"/>
      <c r="BG10" s="59" t="str">
        <f t="shared" si="18"/>
        <v/>
      </c>
      <c r="BH10" s="59" t="str">
        <f t="shared" si="19"/>
        <v/>
      </c>
      <c r="BI10" s="71" t="str">
        <f t="shared" si="20"/>
        <v/>
      </c>
      <c r="BJ10" s="71"/>
      <c r="BK10" s="71" t="str">
        <f t="shared" si="21"/>
        <v/>
      </c>
      <c r="BL10" s="73" t="str">
        <f t="shared" si="22"/>
        <v/>
      </c>
    </row>
    <row r="11" spans="1:64" s="3" customFormat="1" ht="15" customHeight="1" x14ac:dyDescent="0.45">
      <c r="A11" s="12" t="str">
        <f t="shared" si="2"/>
        <v/>
      </c>
      <c r="B11" s="12"/>
      <c r="C11" s="13"/>
      <c r="D11" s="13"/>
      <c r="E11" s="13"/>
      <c r="F11" s="13"/>
      <c r="G11" s="14"/>
      <c r="H11" s="15"/>
      <c r="I11" s="15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4"/>
      <c r="W11" s="14"/>
      <c r="X11" s="19"/>
      <c r="Y11" s="19"/>
      <c r="Z11" s="19"/>
      <c r="AA11" s="35">
        <f t="shared" si="3"/>
        <v>0</v>
      </c>
      <c r="AB11" s="35" t="str">
        <f t="shared" si="4"/>
        <v/>
      </c>
      <c r="AC11" s="19">
        <f t="shared" si="5"/>
        <v>0</v>
      </c>
      <c r="AD11" s="36" t="str">
        <f t="shared" si="0"/>
        <v/>
      </c>
      <c r="AE11" s="37"/>
      <c r="AF11" s="34" t="str">
        <f t="shared" si="1"/>
        <v>A4</v>
      </c>
      <c r="AG11" s="46"/>
      <c r="AH11" s="44"/>
      <c r="AI11" s="44"/>
      <c r="AJ11" s="41"/>
      <c r="AK11" s="47"/>
      <c r="AL11" s="41">
        <f t="shared" si="6"/>
        <v>0</v>
      </c>
      <c r="AM11" s="47"/>
      <c r="AN11" s="41">
        <f t="shared" si="7"/>
        <v>0</v>
      </c>
      <c r="AO11" s="47"/>
      <c r="AP11" s="41">
        <f t="shared" si="8"/>
        <v>0</v>
      </c>
      <c r="AQ11" s="41">
        <f t="shared" si="9"/>
        <v>0</v>
      </c>
      <c r="AR11" s="50"/>
      <c r="AS11" s="50"/>
      <c r="AT11" s="44">
        <f t="shared" si="10"/>
        <v>0</v>
      </c>
      <c r="AU11" s="44"/>
      <c r="AV11" s="55"/>
      <c r="AW11" s="44">
        <f t="shared" si="11"/>
        <v>0</v>
      </c>
      <c r="AX11" s="44">
        <f t="shared" si="12"/>
        <v>0</v>
      </c>
      <c r="AY11" s="44">
        <f t="shared" si="13"/>
        <v>0</v>
      </c>
      <c r="AZ11" s="44">
        <f t="shared" si="14"/>
        <v>0</v>
      </c>
      <c r="BA11" s="44">
        <f t="shared" si="15"/>
        <v>0</v>
      </c>
      <c r="BB11" s="44">
        <f t="shared" si="16"/>
        <v>0</v>
      </c>
      <c r="BC11" s="44">
        <f t="shared" si="17"/>
        <v>0</v>
      </c>
      <c r="BD11" s="59"/>
      <c r="BE11" s="70">
        <f>[2]基本信息输入表!$M$7</f>
        <v>44926</v>
      </c>
      <c r="BF11" s="59"/>
      <c r="BG11" s="59" t="str">
        <f t="shared" si="18"/>
        <v/>
      </c>
      <c r="BH11" s="59" t="str">
        <f t="shared" si="19"/>
        <v/>
      </c>
      <c r="BI11" s="71" t="str">
        <f t="shared" si="20"/>
        <v/>
      </c>
      <c r="BJ11" s="71"/>
      <c r="BK11" s="71" t="str">
        <f t="shared" si="21"/>
        <v/>
      </c>
      <c r="BL11" s="73" t="str">
        <f t="shared" si="22"/>
        <v/>
      </c>
    </row>
    <row r="12" spans="1:64" s="3" customFormat="1" ht="15" customHeight="1" x14ac:dyDescent="0.45">
      <c r="A12" s="12" t="str">
        <f t="shared" si="2"/>
        <v/>
      </c>
      <c r="B12" s="12"/>
      <c r="C12" s="13"/>
      <c r="D12" s="13"/>
      <c r="E12" s="13"/>
      <c r="F12" s="13"/>
      <c r="G12" s="14"/>
      <c r="H12" s="15"/>
      <c r="I12" s="15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4"/>
      <c r="W12" s="14"/>
      <c r="X12" s="19"/>
      <c r="Y12" s="19"/>
      <c r="Z12" s="19"/>
      <c r="AA12" s="35">
        <f t="shared" si="3"/>
        <v>0</v>
      </c>
      <c r="AB12" s="35" t="str">
        <f t="shared" si="4"/>
        <v/>
      </c>
      <c r="AC12" s="19">
        <f t="shared" si="5"/>
        <v>0</v>
      </c>
      <c r="AD12" s="36" t="str">
        <f t="shared" si="0"/>
        <v/>
      </c>
      <c r="AE12" s="37"/>
      <c r="AF12" s="34" t="str">
        <f t="shared" si="1"/>
        <v>A5</v>
      </c>
      <c r="AG12" s="46"/>
      <c r="AH12" s="44"/>
      <c r="AI12" s="44"/>
      <c r="AJ12" s="41"/>
      <c r="AK12" s="47"/>
      <c r="AL12" s="41">
        <f t="shared" si="6"/>
        <v>0</v>
      </c>
      <c r="AM12" s="47"/>
      <c r="AN12" s="41">
        <f t="shared" si="7"/>
        <v>0</v>
      </c>
      <c r="AO12" s="47"/>
      <c r="AP12" s="41">
        <f t="shared" si="8"/>
        <v>0</v>
      </c>
      <c r="AQ12" s="41">
        <f t="shared" si="9"/>
        <v>0</v>
      </c>
      <c r="AR12" s="50"/>
      <c r="AS12" s="50"/>
      <c r="AT12" s="44">
        <f t="shared" si="10"/>
        <v>0</v>
      </c>
      <c r="AU12" s="44"/>
      <c r="AV12" s="55"/>
      <c r="AW12" s="44">
        <f t="shared" si="11"/>
        <v>0</v>
      </c>
      <c r="AX12" s="44">
        <f t="shared" si="12"/>
        <v>0</v>
      </c>
      <c r="AY12" s="44">
        <f t="shared" si="13"/>
        <v>0</v>
      </c>
      <c r="AZ12" s="44">
        <f t="shared" si="14"/>
        <v>0</v>
      </c>
      <c r="BA12" s="44">
        <f t="shared" si="15"/>
        <v>0</v>
      </c>
      <c r="BB12" s="44">
        <f t="shared" si="16"/>
        <v>0</v>
      </c>
      <c r="BC12" s="44">
        <f t="shared" si="17"/>
        <v>0</v>
      </c>
      <c r="BD12" s="59"/>
      <c r="BE12" s="70">
        <f>[2]基本信息输入表!$M$7</f>
        <v>44926</v>
      </c>
      <c r="BF12" s="59"/>
      <c r="BG12" s="59" t="str">
        <f t="shared" si="18"/>
        <v/>
      </c>
      <c r="BH12" s="59" t="str">
        <f t="shared" si="19"/>
        <v/>
      </c>
      <c r="BI12" s="71" t="str">
        <f t="shared" si="20"/>
        <v/>
      </c>
      <c r="BJ12" s="71"/>
      <c r="BK12" s="71" t="str">
        <f t="shared" si="21"/>
        <v/>
      </c>
      <c r="BL12" s="73" t="str">
        <f t="shared" si="22"/>
        <v/>
      </c>
    </row>
    <row r="13" spans="1:64" s="3" customFormat="1" ht="15" customHeight="1" x14ac:dyDescent="0.45">
      <c r="A13" s="12" t="str">
        <f t="shared" si="2"/>
        <v/>
      </c>
      <c r="B13" s="12"/>
      <c r="C13" s="13"/>
      <c r="D13" s="13"/>
      <c r="E13" s="13"/>
      <c r="F13" s="13"/>
      <c r="G13" s="14"/>
      <c r="H13" s="15"/>
      <c r="I13" s="15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4"/>
      <c r="W13" s="14"/>
      <c r="X13" s="19"/>
      <c r="Y13" s="19"/>
      <c r="Z13" s="19"/>
      <c r="AA13" s="35">
        <f t="shared" si="3"/>
        <v>0</v>
      </c>
      <c r="AB13" s="35" t="str">
        <f t="shared" si="4"/>
        <v/>
      </c>
      <c r="AC13" s="19">
        <f t="shared" si="5"/>
        <v>0</v>
      </c>
      <c r="AD13" s="36" t="str">
        <f t="shared" si="0"/>
        <v/>
      </c>
      <c r="AE13" s="37"/>
      <c r="AF13" s="34" t="str">
        <f t="shared" si="1"/>
        <v>A6</v>
      </c>
      <c r="AG13" s="46"/>
      <c r="AH13" s="44"/>
      <c r="AI13" s="44"/>
      <c r="AJ13" s="41"/>
      <c r="AK13" s="47"/>
      <c r="AL13" s="41">
        <f t="shared" si="6"/>
        <v>0</v>
      </c>
      <c r="AM13" s="47"/>
      <c r="AN13" s="41">
        <f t="shared" si="7"/>
        <v>0</v>
      </c>
      <c r="AO13" s="47"/>
      <c r="AP13" s="41">
        <f t="shared" si="8"/>
        <v>0</v>
      </c>
      <c r="AQ13" s="41">
        <f t="shared" si="9"/>
        <v>0</v>
      </c>
      <c r="AR13" s="50"/>
      <c r="AS13" s="50"/>
      <c r="AT13" s="44">
        <f t="shared" si="10"/>
        <v>0</v>
      </c>
      <c r="AU13" s="44"/>
      <c r="AV13" s="55"/>
      <c r="AW13" s="44">
        <f t="shared" si="11"/>
        <v>0</v>
      </c>
      <c r="AX13" s="44">
        <f t="shared" si="12"/>
        <v>0</v>
      </c>
      <c r="AY13" s="44">
        <f t="shared" si="13"/>
        <v>0</v>
      </c>
      <c r="AZ13" s="44">
        <f t="shared" si="14"/>
        <v>0</v>
      </c>
      <c r="BA13" s="44">
        <f t="shared" si="15"/>
        <v>0</v>
      </c>
      <c r="BB13" s="44">
        <f t="shared" si="16"/>
        <v>0</v>
      </c>
      <c r="BC13" s="44">
        <f t="shared" si="17"/>
        <v>0</v>
      </c>
      <c r="BD13" s="59"/>
      <c r="BE13" s="70">
        <f>[2]基本信息输入表!$M$7</f>
        <v>44926</v>
      </c>
      <c r="BF13" s="59"/>
      <c r="BG13" s="59" t="str">
        <f t="shared" si="18"/>
        <v/>
      </c>
      <c r="BH13" s="59" t="str">
        <f t="shared" si="19"/>
        <v/>
      </c>
      <c r="BI13" s="71" t="str">
        <f t="shared" si="20"/>
        <v/>
      </c>
      <c r="BJ13" s="71"/>
      <c r="BK13" s="71" t="str">
        <f t="shared" si="21"/>
        <v/>
      </c>
      <c r="BL13" s="73" t="str">
        <f t="shared" si="22"/>
        <v/>
      </c>
    </row>
    <row r="14" spans="1:64" s="3" customFormat="1" ht="15" customHeight="1" x14ac:dyDescent="0.45">
      <c r="A14" s="12" t="str">
        <f t="shared" si="2"/>
        <v/>
      </c>
      <c r="B14" s="12"/>
      <c r="C14" s="13"/>
      <c r="D14" s="13"/>
      <c r="E14" s="13"/>
      <c r="F14" s="13"/>
      <c r="G14" s="14"/>
      <c r="H14" s="15"/>
      <c r="I14" s="15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4"/>
      <c r="W14" s="14"/>
      <c r="X14" s="19"/>
      <c r="Y14" s="19"/>
      <c r="Z14" s="19"/>
      <c r="AA14" s="35">
        <f t="shared" si="3"/>
        <v>0</v>
      </c>
      <c r="AB14" s="35" t="str">
        <f t="shared" si="4"/>
        <v/>
      </c>
      <c r="AC14" s="19">
        <f t="shared" si="5"/>
        <v>0</v>
      </c>
      <c r="AD14" s="36" t="str">
        <f t="shared" si="0"/>
        <v/>
      </c>
      <c r="AE14" s="37"/>
      <c r="AF14" s="34" t="str">
        <f t="shared" si="1"/>
        <v>A7</v>
      </c>
      <c r="AG14" s="46"/>
      <c r="AH14" s="44"/>
      <c r="AI14" s="44"/>
      <c r="AJ14" s="41"/>
      <c r="AK14" s="47"/>
      <c r="AL14" s="41">
        <f t="shared" si="6"/>
        <v>0</v>
      </c>
      <c r="AM14" s="47"/>
      <c r="AN14" s="41">
        <f t="shared" si="7"/>
        <v>0</v>
      </c>
      <c r="AO14" s="47"/>
      <c r="AP14" s="41">
        <f t="shared" si="8"/>
        <v>0</v>
      </c>
      <c r="AQ14" s="41">
        <f t="shared" si="9"/>
        <v>0</v>
      </c>
      <c r="AR14" s="50"/>
      <c r="AS14" s="50"/>
      <c r="AT14" s="44">
        <f t="shared" si="10"/>
        <v>0</v>
      </c>
      <c r="AU14" s="44"/>
      <c r="AV14" s="55"/>
      <c r="AW14" s="44">
        <f t="shared" si="11"/>
        <v>0</v>
      </c>
      <c r="AX14" s="44">
        <f t="shared" si="12"/>
        <v>0</v>
      </c>
      <c r="AY14" s="44">
        <f t="shared" si="13"/>
        <v>0</v>
      </c>
      <c r="AZ14" s="44">
        <f t="shared" si="14"/>
        <v>0</v>
      </c>
      <c r="BA14" s="44">
        <f t="shared" si="15"/>
        <v>0</v>
      </c>
      <c r="BB14" s="44">
        <f t="shared" si="16"/>
        <v>0</v>
      </c>
      <c r="BC14" s="44">
        <f t="shared" si="17"/>
        <v>0</v>
      </c>
      <c r="BD14" s="59"/>
      <c r="BE14" s="70">
        <f>[2]基本信息输入表!$M$7</f>
        <v>44926</v>
      </c>
      <c r="BF14" s="59"/>
      <c r="BG14" s="59" t="str">
        <f t="shared" si="18"/>
        <v/>
      </c>
      <c r="BH14" s="59" t="str">
        <f t="shared" si="19"/>
        <v/>
      </c>
      <c r="BI14" s="71" t="str">
        <f t="shared" si="20"/>
        <v/>
      </c>
      <c r="BJ14" s="71"/>
      <c r="BK14" s="71" t="str">
        <f t="shared" si="21"/>
        <v/>
      </c>
      <c r="BL14" s="73" t="str">
        <f t="shared" si="22"/>
        <v/>
      </c>
    </row>
    <row r="15" spans="1:64" s="3" customFormat="1" ht="15" customHeight="1" x14ac:dyDescent="0.45">
      <c r="A15" s="12" t="str">
        <f t="shared" si="2"/>
        <v/>
      </c>
      <c r="B15" s="12"/>
      <c r="C15" s="13"/>
      <c r="D15" s="13"/>
      <c r="E15" s="13"/>
      <c r="F15" s="13"/>
      <c r="G15" s="14"/>
      <c r="H15" s="15"/>
      <c r="I15" s="15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4"/>
      <c r="W15" s="14"/>
      <c r="X15" s="19"/>
      <c r="Y15" s="19"/>
      <c r="Z15" s="19"/>
      <c r="AA15" s="35">
        <f t="shared" si="3"/>
        <v>0</v>
      </c>
      <c r="AB15" s="35" t="str">
        <f t="shared" si="4"/>
        <v/>
      </c>
      <c r="AC15" s="19">
        <f t="shared" si="5"/>
        <v>0</v>
      </c>
      <c r="AD15" s="36" t="str">
        <f t="shared" si="0"/>
        <v/>
      </c>
      <c r="AE15" s="37"/>
      <c r="AF15" s="34" t="str">
        <f t="shared" si="1"/>
        <v>A8</v>
      </c>
      <c r="AG15" s="46"/>
      <c r="AH15" s="44"/>
      <c r="AI15" s="44"/>
      <c r="AJ15" s="41"/>
      <c r="AK15" s="47"/>
      <c r="AL15" s="41">
        <f t="shared" si="6"/>
        <v>0</v>
      </c>
      <c r="AM15" s="47"/>
      <c r="AN15" s="41">
        <f t="shared" si="7"/>
        <v>0</v>
      </c>
      <c r="AO15" s="47"/>
      <c r="AP15" s="41">
        <f t="shared" si="8"/>
        <v>0</v>
      </c>
      <c r="AQ15" s="41">
        <f t="shared" si="9"/>
        <v>0</v>
      </c>
      <c r="AR15" s="50"/>
      <c r="AS15" s="50"/>
      <c r="AT15" s="44">
        <f t="shared" si="10"/>
        <v>0</v>
      </c>
      <c r="AU15" s="44"/>
      <c r="AV15" s="55"/>
      <c r="AW15" s="44">
        <f t="shared" si="11"/>
        <v>0</v>
      </c>
      <c r="AX15" s="44">
        <f t="shared" si="12"/>
        <v>0</v>
      </c>
      <c r="AY15" s="44">
        <f t="shared" si="13"/>
        <v>0</v>
      </c>
      <c r="AZ15" s="44">
        <f t="shared" si="14"/>
        <v>0</v>
      </c>
      <c r="BA15" s="44">
        <f t="shared" si="15"/>
        <v>0</v>
      </c>
      <c r="BB15" s="44">
        <f t="shared" si="16"/>
        <v>0</v>
      </c>
      <c r="BC15" s="44">
        <f t="shared" si="17"/>
        <v>0</v>
      </c>
      <c r="BD15" s="59"/>
      <c r="BE15" s="70">
        <f>[2]基本信息输入表!$M$7</f>
        <v>44926</v>
      </c>
      <c r="BF15" s="59"/>
      <c r="BG15" s="59" t="str">
        <f t="shared" si="18"/>
        <v/>
      </c>
      <c r="BH15" s="59" t="str">
        <f t="shared" si="19"/>
        <v/>
      </c>
      <c r="BI15" s="71" t="str">
        <f t="shared" si="20"/>
        <v/>
      </c>
      <c r="BJ15" s="71"/>
      <c r="BK15" s="71" t="str">
        <f t="shared" si="21"/>
        <v/>
      </c>
      <c r="BL15" s="73" t="str">
        <f t="shared" si="22"/>
        <v/>
      </c>
    </row>
    <row r="16" spans="1:64" s="3" customFormat="1" ht="15" customHeight="1" x14ac:dyDescent="0.45">
      <c r="A16" s="12" t="str">
        <f t="shared" si="2"/>
        <v/>
      </c>
      <c r="B16" s="12"/>
      <c r="C16" s="13"/>
      <c r="D16" s="13"/>
      <c r="E16" s="13"/>
      <c r="F16" s="13"/>
      <c r="G16" s="14"/>
      <c r="H16" s="15"/>
      <c r="I16" s="15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4"/>
      <c r="W16" s="14"/>
      <c r="X16" s="19"/>
      <c r="Y16" s="19"/>
      <c r="Z16" s="19"/>
      <c r="AA16" s="35">
        <f t="shared" si="3"/>
        <v>0</v>
      </c>
      <c r="AB16" s="35" t="str">
        <f t="shared" si="4"/>
        <v/>
      </c>
      <c r="AC16" s="19">
        <f t="shared" si="5"/>
        <v>0</v>
      </c>
      <c r="AD16" s="36" t="str">
        <f t="shared" si="0"/>
        <v/>
      </c>
      <c r="AE16" s="37"/>
      <c r="AF16" s="34" t="str">
        <f t="shared" si="1"/>
        <v>A9</v>
      </c>
      <c r="AG16" s="46"/>
      <c r="AH16" s="44"/>
      <c r="AI16" s="44"/>
      <c r="AJ16" s="41"/>
      <c r="AK16" s="47"/>
      <c r="AL16" s="41">
        <f t="shared" si="6"/>
        <v>0</v>
      </c>
      <c r="AM16" s="47"/>
      <c r="AN16" s="41">
        <f t="shared" si="7"/>
        <v>0</v>
      </c>
      <c r="AO16" s="47"/>
      <c r="AP16" s="41">
        <f t="shared" si="8"/>
        <v>0</v>
      </c>
      <c r="AQ16" s="41">
        <f t="shared" si="9"/>
        <v>0</v>
      </c>
      <c r="AR16" s="50"/>
      <c r="AS16" s="50"/>
      <c r="AT16" s="44">
        <f t="shared" si="10"/>
        <v>0</v>
      </c>
      <c r="AU16" s="44"/>
      <c r="AV16" s="55"/>
      <c r="AW16" s="44">
        <f t="shared" si="11"/>
        <v>0</v>
      </c>
      <c r="AX16" s="44">
        <f t="shared" si="12"/>
        <v>0</v>
      </c>
      <c r="AY16" s="44">
        <f t="shared" si="13"/>
        <v>0</v>
      </c>
      <c r="AZ16" s="44">
        <f t="shared" si="14"/>
        <v>0</v>
      </c>
      <c r="BA16" s="44">
        <f t="shared" si="15"/>
        <v>0</v>
      </c>
      <c r="BB16" s="44">
        <f t="shared" si="16"/>
        <v>0</v>
      </c>
      <c r="BC16" s="44">
        <f t="shared" si="17"/>
        <v>0</v>
      </c>
      <c r="BD16" s="59"/>
      <c r="BE16" s="70">
        <f>[2]基本信息输入表!$M$7</f>
        <v>44926</v>
      </c>
      <c r="BF16" s="59"/>
      <c r="BG16" s="59" t="str">
        <f t="shared" si="18"/>
        <v/>
      </c>
      <c r="BH16" s="59" t="str">
        <f t="shared" si="19"/>
        <v/>
      </c>
      <c r="BI16" s="71" t="str">
        <f t="shared" si="20"/>
        <v/>
      </c>
      <c r="BJ16" s="71"/>
      <c r="BK16" s="71" t="str">
        <f t="shared" si="21"/>
        <v/>
      </c>
      <c r="BL16" s="73" t="str">
        <f t="shared" si="22"/>
        <v/>
      </c>
    </row>
    <row r="17" spans="1:64" s="3" customFormat="1" ht="15" customHeight="1" x14ac:dyDescent="0.45">
      <c r="A17" s="12" t="str">
        <f t="shared" si="2"/>
        <v/>
      </c>
      <c r="B17" s="12"/>
      <c r="C17" s="13"/>
      <c r="D17" s="13"/>
      <c r="E17" s="13"/>
      <c r="F17" s="13"/>
      <c r="G17" s="14"/>
      <c r="H17" s="15"/>
      <c r="I17" s="15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4"/>
      <c r="W17" s="14"/>
      <c r="X17" s="19"/>
      <c r="Y17" s="19"/>
      <c r="Z17" s="19"/>
      <c r="AA17" s="35">
        <f t="shared" si="3"/>
        <v>0</v>
      </c>
      <c r="AB17" s="35" t="str">
        <f t="shared" si="4"/>
        <v/>
      </c>
      <c r="AC17" s="19">
        <f t="shared" si="5"/>
        <v>0</v>
      </c>
      <c r="AD17" s="36" t="str">
        <f t="shared" si="0"/>
        <v/>
      </c>
      <c r="AE17" s="37"/>
      <c r="AF17" s="34" t="str">
        <f t="shared" si="1"/>
        <v>A10</v>
      </c>
      <c r="AG17" s="46"/>
      <c r="AH17" s="44"/>
      <c r="AI17" s="44"/>
      <c r="AJ17" s="41"/>
      <c r="AK17" s="47"/>
      <c r="AL17" s="41">
        <f t="shared" si="6"/>
        <v>0</v>
      </c>
      <c r="AM17" s="47"/>
      <c r="AN17" s="41">
        <f t="shared" si="7"/>
        <v>0</v>
      </c>
      <c r="AO17" s="47"/>
      <c r="AP17" s="41">
        <f t="shared" si="8"/>
        <v>0</v>
      </c>
      <c r="AQ17" s="41">
        <f t="shared" si="9"/>
        <v>0</v>
      </c>
      <c r="AR17" s="50"/>
      <c r="AS17" s="50"/>
      <c r="AT17" s="44">
        <f t="shared" si="10"/>
        <v>0</v>
      </c>
      <c r="AU17" s="44"/>
      <c r="AV17" s="55"/>
      <c r="AW17" s="44">
        <f t="shared" si="11"/>
        <v>0</v>
      </c>
      <c r="AX17" s="44">
        <f t="shared" si="12"/>
        <v>0</v>
      </c>
      <c r="AY17" s="44">
        <f t="shared" si="13"/>
        <v>0</v>
      </c>
      <c r="AZ17" s="44">
        <f t="shared" si="14"/>
        <v>0</v>
      </c>
      <c r="BA17" s="44">
        <f t="shared" si="15"/>
        <v>0</v>
      </c>
      <c r="BB17" s="44">
        <f t="shared" si="16"/>
        <v>0</v>
      </c>
      <c r="BC17" s="44">
        <f t="shared" si="17"/>
        <v>0</v>
      </c>
      <c r="BD17" s="59"/>
      <c r="BE17" s="70">
        <f>[2]基本信息输入表!$M$7</f>
        <v>44926</v>
      </c>
      <c r="BF17" s="59"/>
      <c r="BG17" s="59" t="str">
        <f t="shared" si="18"/>
        <v/>
      </c>
      <c r="BH17" s="59" t="str">
        <f t="shared" si="19"/>
        <v/>
      </c>
      <c r="BI17" s="71" t="str">
        <f t="shared" si="20"/>
        <v/>
      </c>
      <c r="BJ17" s="71"/>
      <c r="BK17" s="71" t="str">
        <f t="shared" si="21"/>
        <v/>
      </c>
      <c r="BL17" s="73" t="str">
        <f t="shared" si="22"/>
        <v/>
      </c>
    </row>
    <row r="18" spans="1:64" s="3" customFormat="1" ht="15" customHeight="1" x14ac:dyDescent="0.45">
      <c r="A18" s="12" t="str">
        <f t="shared" si="2"/>
        <v/>
      </c>
      <c r="B18" s="12"/>
      <c r="C18" s="13"/>
      <c r="D18" s="13"/>
      <c r="E18" s="13"/>
      <c r="F18" s="13"/>
      <c r="G18" s="14"/>
      <c r="H18" s="15"/>
      <c r="I18" s="15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4"/>
      <c r="W18" s="14"/>
      <c r="X18" s="19"/>
      <c r="Y18" s="19"/>
      <c r="Z18" s="19"/>
      <c r="AA18" s="35">
        <f t="shared" si="3"/>
        <v>0</v>
      </c>
      <c r="AB18" s="35" t="str">
        <f t="shared" si="4"/>
        <v/>
      </c>
      <c r="AC18" s="19">
        <f t="shared" si="5"/>
        <v>0</v>
      </c>
      <c r="AD18" s="36" t="str">
        <f t="shared" si="0"/>
        <v/>
      </c>
      <c r="AE18" s="37"/>
      <c r="AF18" s="34" t="str">
        <f t="shared" si="1"/>
        <v>A11</v>
      </c>
      <c r="AG18" s="46"/>
      <c r="AH18" s="44"/>
      <c r="AI18" s="44"/>
      <c r="AJ18" s="41"/>
      <c r="AK18" s="47"/>
      <c r="AL18" s="41">
        <f t="shared" si="6"/>
        <v>0</v>
      </c>
      <c r="AM18" s="47"/>
      <c r="AN18" s="41">
        <f t="shared" si="7"/>
        <v>0</v>
      </c>
      <c r="AO18" s="47"/>
      <c r="AP18" s="41">
        <f t="shared" si="8"/>
        <v>0</v>
      </c>
      <c r="AQ18" s="41">
        <f t="shared" si="9"/>
        <v>0</v>
      </c>
      <c r="AR18" s="50"/>
      <c r="AS18" s="50"/>
      <c r="AT18" s="44">
        <f t="shared" si="10"/>
        <v>0</v>
      </c>
      <c r="AU18" s="44"/>
      <c r="AV18" s="55"/>
      <c r="AW18" s="44">
        <f t="shared" si="11"/>
        <v>0</v>
      </c>
      <c r="AX18" s="44">
        <f t="shared" si="12"/>
        <v>0</v>
      </c>
      <c r="AY18" s="44">
        <f t="shared" si="13"/>
        <v>0</v>
      </c>
      <c r="AZ18" s="44">
        <f t="shared" si="14"/>
        <v>0</v>
      </c>
      <c r="BA18" s="44">
        <f t="shared" si="15"/>
        <v>0</v>
      </c>
      <c r="BB18" s="44">
        <f t="shared" si="16"/>
        <v>0</v>
      </c>
      <c r="BC18" s="44">
        <f t="shared" si="17"/>
        <v>0</v>
      </c>
      <c r="BD18" s="59"/>
      <c r="BE18" s="70">
        <f>[2]基本信息输入表!$M$7</f>
        <v>44926</v>
      </c>
      <c r="BF18" s="59"/>
      <c r="BG18" s="59" t="str">
        <f t="shared" si="18"/>
        <v/>
      </c>
      <c r="BH18" s="59" t="str">
        <f t="shared" si="19"/>
        <v/>
      </c>
      <c r="BI18" s="71" t="str">
        <f t="shared" si="20"/>
        <v/>
      </c>
      <c r="BJ18" s="71"/>
      <c r="BK18" s="71" t="str">
        <f t="shared" si="21"/>
        <v/>
      </c>
      <c r="BL18" s="73" t="str">
        <f t="shared" si="22"/>
        <v/>
      </c>
    </row>
    <row r="19" spans="1:64" s="3" customFormat="1" ht="15" customHeight="1" x14ac:dyDescent="0.45">
      <c r="A19" s="12" t="str">
        <f t="shared" si="2"/>
        <v/>
      </c>
      <c r="B19" s="12"/>
      <c r="C19" s="13"/>
      <c r="D19" s="13"/>
      <c r="E19" s="13"/>
      <c r="F19" s="13"/>
      <c r="G19" s="14"/>
      <c r="H19" s="15"/>
      <c r="I19" s="15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4"/>
      <c r="W19" s="14"/>
      <c r="X19" s="19"/>
      <c r="Y19" s="19"/>
      <c r="Z19" s="19"/>
      <c r="AA19" s="35">
        <f t="shared" si="3"/>
        <v>0</v>
      </c>
      <c r="AB19" s="35" t="str">
        <f t="shared" si="4"/>
        <v/>
      </c>
      <c r="AC19" s="19">
        <f t="shared" si="5"/>
        <v>0</v>
      </c>
      <c r="AD19" s="36" t="str">
        <f t="shared" si="0"/>
        <v/>
      </c>
      <c r="AE19" s="37"/>
      <c r="AF19" s="34" t="str">
        <f t="shared" si="1"/>
        <v>A12</v>
      </c>
      <c r="AG19" s="46"/>
      <c r="AH19" s="44"/>
      <c r="AI19" s="44"/>
      <c r="AJ19" s="41"/>
      <c r="AK19" s="47"/>
      <c r="AL19" s="41">
        <f t="shared" si="6"/>
        <v>0</v>
      </c>
      <c r="AM19" s="47"/>
      <c r="AN19" s="41">
        <f t="shared" si="7"/>
        <v>0</v>
      </c>
      <c r="AO19" s="47"/>
      <c r="AP19" s="41">
        <f t="shared" si="8"/>
        <v>0</v>
      </c>
      <c r="AQ19" s="41">
        <f t="shared" si="9"/>
        <v>0</v>
      </c>
      <c r="AR19" s="50"/>
      <c r="AS19" s="50"/>
      <c r="AT19" s="44">
        <f t="shared" si="10"/>
        <v>0</v>
      </c>
      <c r="AU19" s="44"/>
      <c r="AV19" s="55"/>
      <c r="AW19" s="44">
        <f t="shared" si="11"/>
        <v>0</v>
      </c>
      <c r="AX19" s="44">
        <f t="shared" si="12"/>
        <v>0</v>
      </c>
      <c r="AY19" s="44">
        <f t="shared" si="13"/>
        <v>0</v>
      </c>
      <c r="AZ19" s="44">
        <f t="shared" si="14"/>
        <v>0</v>
      </c>
      <c r="BA19" s="44">
        <f t="shared" si="15"/>
        <v>0</v>
      </c>
      <c r="BB19" s="44">
        <f t="shared" si="16"/>
        <v>0</v>
      </c>
      <c r="BC19" s="44">
        <f t="shared" si="17"/>
        <v>0</v>
      </c>
      <c r="BD19" s="59"/>
      <c r="BE19" s="70">
        <f>[2]基本信息输入表!$M$7</f>
        <v>44926</v>
      </c>
      <c r="BF19" s="59"/>
      <c r="BG19" s="59" t="str">
        <f t="shared" si="18"/>
        <v/>
      </c>
      <c r="BH19" s="59" t="str">
        <f t="shared" si="19"/>
        <v/>
      </c>
      <c r="BI19" s="71" t="str">
        <f t="shared" si="20"/>
        <v/>
      </c>
      <c r="BJ19" s="71"/>
      <c r="BK19" s="71" t="str">
        <f t="shared" si="21"/>
        <v/>
      </c>
      <c r="BL19" s="73" t="str">
        <f t="shared" si="22"/>
        <v/>
      </c>
    </row>
    <row r="20" spans="1:64" s="3" customFormat="1" ht="15" customHeight="1" x14ac:dyDescent="0.45">
      <c r="A20" s="12" t="str">
        <f t="shared" si="2"/>
        <v/>
      </c>
      <c r="B20" s="12"/>
      <c r="C20" s="13"/>
      <c r="D20" s="13"/>
      <c r="E20" s="13"/>
      <c r="F20" s="13"/>
      <c r="G20" s="14"/>
      <c r="H20" s="15"/>
      <c r="I20" s="15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4"/>
      <c r="W20" s="14"/>
      <c r="X20" s="19"/>
      <c r="Y20" s="19"/>
      <c r="Z20" s="19"/>
      <c r="AA20" s="35">
        <f t="shared" si="3"/>
        <v>0</v>
      </c>
      <c r="AB20" s="35" t="str">
        <f t="shared" si="4"/>
        <v/>
      </c>
      <c r="AC20" s="19">
        <f t="shared" si="5"/>
        <v>0</v>
      </c>
      <c r="AD20" s="36" t="str">
        <f t="shared" si="0"/>
        <v/>
      </c>
      <c r="AE20" s="37"/>
      <c r="AF20" s="34" t="str">
        <f t="shared" si="1"/>
        <v>A13</v>
      </c>
      <c r="AG20" s="46"/>
      <c r="AH20" s="44"/>
      <c r="AI20" s="44"/>
      <c r="AJ20" s="41"/>
      <c r="AK20" s="47"/>
      <c r="AL20" s="41">
        <f t="shared" si="6"/>
        <v>0</v>
      </c>
      <c r="AM20" s="47"/>
      <c r="AN20" s="41">
        <f t="shared" si="7"/>
        <v>0</v>
      </c>
      <c r="AO20" s="47"/>
      <c r="AP20" s="41">
        <f t="shared" si="8"/>
        <v>0</v>
      </c>
      <c r="AQ20" s="41">
        <f t="shared" si="9"/>
        <v>0</v>
      </c>
      <c r="AR20" s="50"/>
      <c r="AS20" s="50"/>
      <c r="AT20" s="44">
        <f t="shared" si="10"/>
        <v>0</v>
      </c>
      <c r="AU20" s="44"/>
      <c r="AV20" s="55"/>
      <c r="AW20" s="44">
        <f t="shared" si="11"/>
        <v>0</v>
      </c>
      <c r="AX20" s="44">
        <f t="shared" si="12"/>
        <v>0</v>
      </c>
      <c r="AY20" s="44">
        <f t="shared" si="13"/>
        <v>0</v>
      </c>
      <c r="AZ20" s="44">
        <f t="shared" si="14"/>
        <v>0</v>
      </c>
      <c r="BA20" s="44">
        <f t="shared" si="15"/>
        <v>0</v>
      </c>
      <c r="BB20" s="44">
        <f t="shared" si="16"/>
        <v>0</v>
      </c>
      <c r="BC20" s="44">
        <f t="shared" si="17"/>
        <v>0</v>
      </c>
      <c r="BD20" s="59"/>
      <c r="BE20" s="70">
        <f>[2]基本信息输入表!$M$7</f>
        <v>44926</v>
      </c>
      <c r="BF20" s="59"/>
      <c r="BG20" s="59" t="str">
        <f t="shared" si="18"/>
        <v/>
      </c>
      <c r="BH20" s="59" t="str">
        <f t="shared" si="19"/>
        <v/>
      </c>
      <c r="BI20" s="71" t="str">
        <f t="shared" si="20"/>
        <v/>
      </c>
      <c r="BJ20" s="71"/>
      <c r="BK20" s="71" t="str">
        <f t="shared" si="21"/>
        <v/>
      </c>
      <c r="BL20" s="73" t="str">
        <f t="shared" si="22"/>
        <v/>
      </c>
    </row>
    <row r="21" spans="1:64" s="3" customFormat="1" ht="15" customHeight="1" x14ac:dyDescent="0.45">
      <c r="A21" s="12" t="str">
        <f t="shared" si="2"/>
        <v/>
      </c>
      <c r="B21" s="12"/>
      <c r="C21" s="13"/>
      <c r="D21" s="13"/>
      <c r="E21" s="13"/>
      <c r="F21" s="13"/>
      <c r="G21" s="14"/>
      <c r="H21" s="15"/>
      <c r="I21" s="15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4"/>
      <c r="W21" s="14"/>
      <c r="X21" s="19"/>
      <c r="Y21" s="19"/>
      <c r="Z21" s="19"/>
      <c r="AA21" s="35">
        <f t="shared" si="3"/>
        <v>0</v>
      </c>
      <c r="AB21" s="35" t="str">
        <f t="shared" si="4"/>
        <v/>
      </c>
      <c r="AC21" s="19">
        <f t="shared" si="5"/>
        <v>0</v>
      </c>
      <c r="AD21" s="36" t="str">
        <f t="shared" si="0"/>
        <v/>
      </c>
      <c r="AE21" s="37"/>
      <c r="AF21" s="34" t="str">
        <f t="shared" si="1"/>
        <v>A14</v>
      </c>
      <c r="AG21" s="46"/>
      <c r="AH21" s="44"/>
      <c r="AI21" s="44"/>
      <c r="AJ21" s="41"/>
      <c r="AK21" s="47"/>
      <c r="AL21" s="41">
        <f t="shared" si="6"/>
        <v>0</v>
      </c>
      <c r="AM21" s="47"/>
      <c r="AN21" s="41">
        <f t="shared" si="7"/>
        <v>0</v>
      </c>
      <c r="AO21" s="47"/>
      <c r="AP21" s="41">
        <f t="shared" si="8"/>
        <v>0</v>
      </c>
      <c r="AQ21" s="41">
        <f t="shared" si="9"/>
        <v>0</v>
      </c>
      <c r="AR21" s="50"/>
      <c r="AS21" s="50"/>
      <c r="AT21" s="44">
        <f t="shared" si="10"/>
        <v>0</v>
      </c>
      <c r="AU21" s="44"/>
      <c r="AV21" s="55"/>
      <c r="AW21" s="44">
        <f t="shared" si="11"/>
        <v>0</v>
      </c>
      <c r="AX21" s="44">
        <f t="shared" si="12"/>
        <v>0</v>
      </c>
      <c r="AY21" s="44">
        <f t="shared" si="13"/>
        <v>0</v>
      </c>
      <c r="AZ21" s="44">
        <f t="shared" si="14"/>
        <v>0</v>
      </c>
      <c r="BA21" s="44">
        <f t="shared" si="15"/>
        <v>0</v>
      </c>
      <c r="BB21" s="44">
        <f t="shared" si="16"/>
        <v>0</v>
      </c>
      <c r="BC21" s="44">
        <f t="shared" si="17"/>
        <v>0</v>
      </c>
      <c r="BD21" s="59"/>
      <c r="BE21" s="70">
        <f>[2]基本信息输入表!$M$7</f>
        <v>44926</v>
      </c>
      <c r="BF21" s="59"/>
      <c r="BG21" s="59" t="str">
        <f t="shared" si="18"/>
        <v/>
      </c>
      <c r="BH21" s="59" t="str">
        <f t="shared" si="19"/>
        <v/>
      </c>
      <c r="BI21" s="71" t="str">
        <f t="shared" si="20"/>
        <v/>
      </c>
      <c r="BJ21" s="71"/>
      <c r="BK21" s="71" t="str">
        <f t="shared" si="21"/>
        <v/>
      </c>
      <c r="BL21" s="73" t="str">
        <f t="shared" si="22"/>
        <v/>
      </c>
    </row>
    <row r="22" spans="1:64" s="3" customFormat="1" ht="15" customHeight="1" x14ac:dyDescent="0.45">
      <c r="A22" s="12" t="str">
        <f t="shared" si="2"/>
        <v/>
      </c>
      <c r="B22" s="12"/>
      <c r="C22" s="13"/>
      <c r="D22" s="13"/>
      <c r="E22" s="13"/>
      <c r="F22" s="13"/>
      <c r="G22" s="14"/>
      <c r="H22" s="15"/>
      <c r="I22" s="15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4"/>
      <c r="W22" s="14"/>
      <c r="X22" s="19"/>
      <c r="Y22" s="19"/>
      <c r="Z22" s="19"/>
      <c r="AA22" s="35">
        <f t="shared" si="3"/>
        <v>0</v>
      </c>
      <c r="AB22" s="35" t="str">
        <f t="shared" si="4"/>
        <v/>
      </c>
      <c r="AC22" s="19">
        <f t="shared" si="5"/>
        <v>0</v>
      </c>
      <c r="AD22" s="36" t="str">
        <f t="shared" si="0"/>
        <v/>
      </c>
      <c r="AE22" s="37"/>
      <c r="AF22" s="34" t="str">
        <f t="shared" si="1"/>
        <v>A15</v>
      </c>
      <c r="AG22" s="46"/>
      <c r="AH22" s="44"/>
      <c r="AI22" s="44"/>
      <c r="AJ22" s="41"/>
      <c r="AK22" s="47"/>
      <c r="AL22" s="41">
        <f t="shared" si="6"/>
        <v>0</v>
      </c>
      <c r="AM22" s="47"/>
      <c r="AN22" s="41">
        <f t="shared" si="7"/>
        <v>0</v>
      </c>
      <c r="AO22" s="47"/>
      <c r="AP22" s="41">
        <f t="shared" si="8"/>
        <v>0</v>
      </c>
      <c r="AQ22" s="41">
        <f t="shared" si="9"/>
        <v>0</v>
      </c>
      <c r="AR22" s="50"/>
      <c r="AS22" s="50"/>
      <c r="AT22" s="44">
        <f t="shared" si="10"/>
        <v>0</v>
      </c>
      <c r="AU22" s="44"/>
      <c r="AV22" s="55"/>
      <c r="AW22" s="44">
        <f t="shared" si="11"/>
        <v>0</v>
      </c>
      <c r="AX22" s="44">
        <f t="shared" si="12"/>
        <v>0</v>
      </c>
      <c r="AY22" s="44">
        <f t="shared" si="13"/>
        <v>0</v>
      </c>
      <c r="AZ22" s="44">
        <f t="shared" si="14"/>
        <v>0</v>
      </c>
      <c r="BA22" s="44">
        <f t="shared" si="15"/>
        <v>0</v>
      </c>
      <c r="BB22" s="44">
        <f t="shared" si="16"/>
        <v>0</v>
      </c>
      <c r="BC22" s="44">
        <f t="shared" si="17"/>
        <v>0</v>
      </c>
      <c r="BD22" s="59"/>
      <c r="BE22" s="70">
        <f>[2]基本信息输入表!$M$7</f>
        <v>44926</v>
      </c>
      <c r="BF22" s="59"/>
      <c r="BG22" s="59" t="str">
        <f t="shared" si="18"/>
        <v/>
      </c>
      <c r="BH22" s="59" t="str">
        <f t="shared" si="19"/>
        <v/>
      </c>
      <c r="BI22" s="71" t="str">
        <f t="shared" si="20"/>
        <v/>
      </c>
      <c r="BJ22" s="71"/>
      <c r="BK22" s="71" t="str">
        <f t="shared" si="21"/>
        <v/>
      </c>
      <c r="BL22" s="73" t="str">
        <f t="shared" si="22"/>
        <v/>
      </c>
    </row>
    <row r="23" spans="1:64" s="3" customFormat="1" ht="15" customHeight="1" x14ac:dyDescent="0.45">
      <c r="A23" s="12" t="str">
        <f t="shared" si="2"/>
        <v/>
      </c>
      <c r="B23" s="12"/>
      <c r="C23" s="13"/>
      <c r="D23" s="13"/>
      <c r="E23" s="13"/>
      <c r="F23" s="13"/>
      <c r="G23" s="14"/>
      <c r="H23" s="15"/>
      <c r="I23" s="15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4"/>
      <c r="W23" s="14"/>
      <c r="X23" s="19"/>
      <c r="Y23" s="19"/>
      <c r="Z23" s="19"/>
      <c r="AA23" s="35">
        <f t="shared" si="3"/>
        <v>0</v>
      </c>
      <c r="AB23" s="35" t="str">
        <f t="shared" si="4"/>
        <v/>
      </c>
      <c r="AC23" s="19">
        <f t="shared" si="5"/>
        <v>0</v>
      </c>
      <c r="AD23" s="36" t="str">
        <f t="shared" si="0"/>
        <v/>
      </c>
      <c r="AE23" s="37"/>
      <c r="AF23" s="34" t="str">
        <f t="shared" si="1"/>
        <v>A16</v>
      </c>
      <c r="AG23" s="46" t="str">
        <f t="array" ref="AG23:AG28">""</f>
        <v/>
      </c>
      <c r="AH23" s="44"/>
      <c r="AI23" s="44"/>
      <c r="AJ23" s="41"/>
      <c r="AK23" s="47"/>
      <c r="AL23" s="41">
        <f t="shared" si="6"/>
        <v>0</v>
      </c>
      <c r="AM23" s="47"/>
      <c r="AN23" s="41">
        <f t="shared" si="7"/>
        <v>0</v>
      </c>
      <c r="AO23" s="47"/>
      <c r="AP23" s="41">
        <f t="shared" si="8"/>
        <v>0</v>
      </c>
      <c r="AQ23" s="41">
        <f t="shared" si="9"/>
        <v>0</v>
      </c>
      <c r="AR23" s="50"/>
      <c r="AS23" s="50"/>
      <c r="AT23" s="44">
        <f t="shared" si="10"/>
        <v>0</v>
      </c>
      <c r="AU23" s="44"/>
      <c r="AV23" s="55"/>
      <c r="AW23" s="44">
        <f t="shared" si="11"/>
        <v>0</v>
      </c>
      <c r="AX23" s="44">
        <f t="shared" si="12"/>
        <v>0</v>
      </c>
      <c r="AY23" s="44">
        <f t="shared" si="13"/>
        <v>0</v>
      </c>
      <c r="AZ23" s="44">
        <f t="shared" si="14"/>
        <v>0</v>
      </c>
      <c r="BA23" s="44">
        <f t="shared" si="15"/>
        <v>0</v>
      </c>
      <c r="BB23" s="44">
        <f t="shared" si="16"/>
        <v>0</v>
      </c>
      <c r="BC23" s="44">
        <f t="shared" si="17"/>
        <v>0</v>
      </c>
      <c r="BD23" s="59"/>
      <c r="BE23" s="70">
        <f>[2]基本信息输入表!$M$7</f>
        <v>44926</v>
      </c>
      <c r="BF23" s="59"/>
      <c r="BG23" s="59" t="str">
        <f t="shared" si="18"/>
        <v/>
      </c>
      <c r="BH23" s="59" t="str">
        <f t="shared" si="19"/>
        <v/>
      </c>
      <c r="BI23" s="71" t="str">
        <f t="shared" si="20"/>
        <v/>
      </c>
      <c r="BJ23" s="71"/>
      <c r="BK23" s="71" t="str">
        <f t="shared" si="21"/>
        <v/>
      </c>
      <c r="BL23" s="73" t="str">
        <f t="shared" si="22"/>
        <v/>
      </c>
    </row>
    <row r="24" spans="1:64" s="4" customFormat="1" ht="15" customHeight="1" x14ac:dyDescent="0.4">
      <c r="A24" s="279" t="s">
        <v>368</v>
      </c>
      <c r="B24" s="280"/>
      <c r="C24" s="281"/>
      <c r="D24" s="16"/>
      <c r="E24" s="16"/>
      <c r="F24" s="16"/>
      <c r="G24" s="17">
        <f>SUM(G7:G23)</f>
        <v>0</v>
      </c>
      <c r="H24" s="17"/>
      <c r="I24" s="17"/>
      <c r="J24" s="17"/>
      <c r="K24" s="17"/>
      <c r="L24" s="17"/>
      <c r="M24" s="17"/>
      <c r="N24" s="23"/>
      <c r="O24" s="23"/>
      <c r="P24" s="23"/>
      <c r="Q24" s="23"/>
      <c r="R24" s="23"/>
      <c r="S24" s="23"/>
      <c r="T24" s="23"/>
      <c r="U24" s="23"/>
      <c r="V24" s="28">
        <f t="shared" ref="V24:AA24" si="23">SUM(V8:V23)</f>
        <v>0</v>
      </c>
      <c r="W24" s="28">
        <f t="shared" si="23"/>
        <v>0</v>
      </c>
      <c r="X24" s="28">
        <f t="shared" si="23"/>
        <v>0</v>
      </c>
      <c r="Y24" s="28">
        <f t="shared" si="23"/>
        <v>0</v>
      </c>
      <c r="Z24" s="28">
        <f t="shared" si="23"/>
        <v>0</v>
      </c>
      <c r="AA24" s="28">
        <f t="shared" si="23"/>
        <v>0</v>
      </c>
      <c r="AB24" s="28"/>
      <c r="AC24" s="28">
        <f>SUM(AC8:AC23)</f>
        <v>0</v>
      </c>
      <c r="AD24" s="20" t="str">
        <f t="shared" si="0"/>
        <v/>
      </c>
      <c r="AE24" s="16"/>
      <c r="AG24" s="48" t="str">
        <v/>
      </c>
    </row>
    <row r="25" spans="1:64" s="5" customFormat="1" ht="15" customHeight="1" x14ac:dyDescent="0.4">
      <c r="A25" s="282" t="s">
        <v>369</v>
      </c>
      <c r="B25" s="283"/>
      <c r="C25" s="284"/>
      <c r="D25" s="18"/>
      <c r="E25" s="18"/>
      <c r="F25" s="18"/>
      <c r="G25" s="19"/>
      <c r="H25" s="19"/>
      <c r="I25" s="19"/>
      <c r="J25" s="19"/>
      <c r="K25" s="19"/>
      <c r="L25" s="19"/>
      <c r="M25" s="19"/>
      <c r="N25" s="24"/>
      <c r="O25" s="24"/>
      <c r="P25" s="24"/>
      <c r="Q25" s="24"/>
      <c r="R25" s="24"/>
      <c r="S25" s="24"/>
      <c r="T25" s="24"/>
      <c r="U25" s="24"/>
      <c r="V25" s="19"/>
      <c r="W25" s="19">
        <v>0</v>
      </c>
      <c r="X25" s="29"/>
      <c r="Y25" s="29">
        <f>Z24</f>
        <v>0</v>
      </c>
      <c r="Z25" s="29"/>
      <c r="AA25" s="29"/>
      <c r="AB25" s="29"/>
      <c r="AC25" s="29"/>
      <c r="AD25" s="36"/>
      <c r="AE25" s="18"/>
      <c r="AG25" s="49" t="str">
        <v/>
      </c>
    </row>
    <row r="26" spans="1:64" s="4" customFormat="1" ht="15" customHeight="1" x14ac:dyDescent="0.4">
      <c r="A26" s="285" t="s">
        <v>370</v>
      </c>
      <c r="B26" s="286"/>
      <c r="C26" s="287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5"/>
      <c r="O26" s="25"/>
      <c r="P26" s="25"/>
      <c r="Q26" s="25"/>
      <c r="R26" s="25"/>
      <c r="S26" s="25"/>
      <c r="T26" s="25"/>
      <c r="U26" s="25"/>
      <c r="V26" s="30">
        <f>V24-V25</f>
        <v>0</v>
      </c>
      <c r="W26" s="30">
        <f>W24-W25</f>
        <v>0</v>
      </c>
      <c r="X26" s="30">
        <f>X24-X25</f>
        <v>0</v>
      </c>
      <c r="Y26" s="30">
        <f>Y24-Y25</f>
        <v>0</v>
      </c>
      <c r="Z26" s="30"/>
      <c r="AA26" s="30">
        <f>AA24</f>
        <v>0</v>
      </c>
      <c r="AB26" s="30"/>
      <c r="AC26" s="30">
        <f>AC24</f>
        <v>0</v>
      </c>
      <c r="AD26" s="20" t="str">
        <f>IF(Y26-Z26=0,"",(AC26-Y26+Z26)/(Y26-Z26)*100)</f>
        <v/>
      </c>
      <c r="AE26" s="20"/>
      <c r="AG26" s="48" t="str">
        <v/>
      </c>
    </row>
    <row r="27" spans="1:64" ht="15" customHeight="1" x14ac:dyDescent="0.45">
      <c r="A27" s="6" t="str">
        <f>[2]基本信息输入表!$K$6&amp;"填表人："&amp;[2]基本信息输入表!$M$72</f>
        <v>被评估单位（或产权持有单位）填表人：0</v>
      </c>
      <c r="AC27" s="6" t="str">
        <f>"评估人员："&amp;[2]基本信息输入表!$Q$72</f>
        <v>评估人员：设备</v>
      </c>
      <c r="AF27" s="6" t="s">
        <v>41</v>
      </c>
      <c r="AG27" s="7" t="str">
        <v/>
      </c>
    </row>
    <row r="28" spans="1:64" ht="15.75" customHeight="1" x14ac:dyDescent="0.45">
      <c r="A28" s="6" t="str">
        <f>"填表日期："&amp;YEAR([2]基本信息输入表!$O$72)&amp;"年"&amp;MONTH([2]基本信息输入表!$O$72)&amp;"月"&amp;DAY([2]基本信息输入表!$O$72)&amp;"日"</f>
        <v>填表日期：2023年3月31日</v>
      </c>
      <c r="AG28" s="7" t="str">
        <v/>
      </c>
    </row>
    <row r="29" spans="1:64" s="3" customFormat="1" ht="15.75" customHeight="1" x14ac:dyDescent="0.45">
      <c r="AG29" s="46"/>
    </row>
    <row r="30" spans="1:64" s="3" customFormat="1" ht="15.75" customHeight="1" x14ac:dyDescent="0.45">
      <c r="AG30" s="46"/>
    </row>
    <row r="31" spans="1:64" s="3" customFormat="1" ht="15.75" customHeight="1" x14ac:dyDescent="0.45">
      <c r="AG31" s="46"/>
    </row>
    <row r="32" spans="1:64" s="3" customFormat="1" ht="15.75" customHeight="1" x14ac:dyDescent="0.45">
      <c r="AG32" s="46"/>
    </row>
    <row r="33" spans="33:33" s="3" customFormat="1" ht="15.75" customHeight="1" x14ac:dyDescent="0.45">
      <c r="AG33" s="46"/>
    </row>
    <row r="34" spans="33:33" s="3" customFormat="1" ht="15.75" customHeight="1" x14ac:dyDescent="0.45">
      <c r="AG34" s="46"/>
    </row>
    <row r="35" spans="33:33" s="3" customFormat="1" ht="15.75" customHeight="1" x14ac:dyDescent="0.45">
      <c r="AG35" s="46"/>
    </row>
    <row r="36" spans="33:33" s="3" customFormat="1" ht="15.75" customHeight="1" x14ac:dyDescent="0.45">
      <c r="AG36" s="46"/>
    </row>
    <row r="37" spans="33:33" s="3" customFormat="1" ht="15.75" customHeight="1" x14ac:dyDescent="0.45">
      <c r="AG37" s="46"/>
    </row>
    <row r="38" spans="33:33" s="3" customFormat="1" ht="15.75" customHeight="1" x14ac:dyDescent="0.45">
      <c r="AG38" s="46"/>
    </row>
    <row r="39" spans="33:33" s="3" customFormat="1" ht="15.75" customHeight="1" x14ac:dyDescent="0.45">
      <c r="AG39" s="46"/>
    </row>
    <row r="40" spans="33:33" s="3" customFormat="1" ht="15.75" customHeight="1" x14ac:dyDescent="0.45">
      <c r="AG40" s="46"/>
    </row>
    <row r="41" spans="33:33" s="3" customFormat="1" ht="15.75" customHeight="1" x14ac:dyDescent="0.45">
      <c r="AG41" s="46"/>
    </row>
    <row r="42" spans="33:33" s="3" customFormat="1" ht="15.75" customHeight="1" x14ac:dyDescent="0.45">
      <c r="AG42" s="46"/>
    </row>
    <row r="43" spans="33:33" s="3" customFormat="1" ht="15.75" customHeight="1" x14ac:dyDescent="0.45">
      <c r="AG43" s="46"/>
    </row>
    <row r="44" spans="33:33" s="3" customFormat="1" ht="15.75" customHeight="1" x14ac:dyDescent="0.45">
      <c r="AG44" s="46"/>
    </row>
    <row r="45" spans="33:33" s="3" customFormat="1" ht="15.75" customHeight="1" x14ac:dyDescent="0.45">
      <c r="AG45" s="46"/>
    </row>
    <row r="46" spans="33:33" s="3" customFormat="1" ht="15.75" customHeight="1" x14ac:dyDescent="0.45">
      <c r="AG46" s="46"/>
    </row>
    <row r="47" spans="33:33" s="3" customFormat="1" ht="15.75" customHeight="1" x14ac:dyDescent="0.45">
      <c r="AG47" s="46"/>
    </row>
    <row r="48" spans="33:33" s="3" customFormat="1" ht="15.75" customHeight="1" x14ac:dyDescent="0.45">
      <c r="AG48" s="46"/>
    </row>
  </sheetData>
  <mergeCells count="33">
    <mergeCell ref="A2:AE2"/>
    <mergeCell ref="A3:AE3"/>
    <mergeCell ref="A5:E5"/>
    <mergeCell ref="V6:W6"/>
    <mergeCell ref="X6:Y6"/>
    <mergeCell ref="AA6:AC6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A24:C24"/>
    <mergeCell ref="A25:C25"/>
    <mergeCell ref="A26:C26"/>
    <mergeCell ref="A6:A7"/>
    <mergeCell ref="B6:B7"/>
    <mergeCell ref="C6:C7"/>
    <mergeCell ref="N6:N7"/>
    <mergeCell ref="O6:O7"/>
    <mergeCell ref="P6:P7"/>
    <mergeCell ref="Q6:Q7"/>
    <mergeCell ref="R6:R7"/>
    <mergeCell ref="AE6:AE7"/>
    <mergeCell ref="S6:S7"/>
    <mergeCell ref="T6:T7"/>
    <mergeCell ref="U6:U7"/>
    <mergeCell ref="Z6:Z7"/>
    <mergeCell ref="AD6:AD7"/>
  </mergeCells>
  <phoneticPr fontId="39" type="noConversion"/>
  <hyperlinks>
    <hyperlink ref="B1" location="'2-分类汇总'!A1" display="返回分类汇总" xr:uid="{00000000-0004-0000-0400-000000000000}"/>
    <hyperlink ref="A1" location="'4-10固定资产汇总'!A1" display="返回" xr:uid="{00000000-0004-0000-0400-000001000000}"/>
  </hyperlinks>
  <printOptions horizontalCentered="1"/>
  <pageMargins left="0.59055118110236204" right="0.59055118110236204" top="0.78740157480314998" bottom="0.59055118110236204" header="0.47244094488188998" footer="0.35433070866141703"/>
  <pageSetup paperSize="9" scale="62" orientation="landscape"/>
  <headerFooter scaleWithDoc="0">
    <oddFooter>&amp;C&amp;"Arial Narrow,常规"&amp;10 &amp;"宋体,常规"第&amp;"Arial Narrow,常规"&amp;P&amp;"宋体,常规"页，共&amp;"Arial Narrow,常规"&amp;N&amp;"宋体,常规"页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>
    <arrUserId title="区域1" rangeCreator="" othersAccessPermission="edit"/>
    <arrUserId title="区域1_1" rangeCreator="" othersAccessPermission="edit"/>
  </rangeList>
  <rangeList sheetStid="4" master=""/>
  <rangeList sheetStid="5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588</vt:i4>
      </vt:variant>
    </vt:vector>
  </HeadingPairs>
  <TitlesOfParts>
    <vt:vector size="595" baseType="lpstr">
      <vt:lpstr>4-10固定资产汇总</vt:lpstr>
      <vt:lpstr>4-10-1房屋建筑物</vt:lpstr>
      <vt:lpstr>评估结果汇总表</vt:lpstr>
      <vt:lpstr>评估结果分类汇总表</vt:lpstr>
      <vt:lpstr>原材料</vt:lpstr>
      <vt:lpstr>4-10-6车辆</vt:lpstr>
      <vt:lpstr>4-10-7电子设备</vt:lpstr>
      <vt:lpstr>'4-10-1房屋建筑物'!Print_Area</vt:lpstr>
      <vt:lpstr>'4-10-6车辆'!Print_Area</vt:lpstr>
      <vt:lpstr>'4-10-7电子设备'!Print_Area</vt:lpstr>
      <vt:lpstr>'4-10固定资产汇总'!Print_Area</vt:lpstr>
      <vt:lpstr>原材料!Print_Area</vt:lpstr>
      <vt:lpstr>'4-10-1房屋建筑物'!Print_Titles</vt:lpstr>
      <vt:lpstr>'4-10-6车辆'!Print_Titles</vt:lpstr>
      <vt:lpstr>'4-10-7电子设备'!Print_Titles</vt:lpstr>
      <vt:lpstr>'4-10固定资产汇总'!Print_Titles</vt:lpstr>
      <vt:lpstr>原材料!Print_Titles</vt:lpstr>
      <vt:lpstr>'4-10固定资产汇总'!sheet59_1</vt:lpstr>
      <vt:lpstr>'4-10固定资产汇总'!sheet59_10</vt:lpstr>
      <vt:lpstr>'4-10固定资产汇总'!sheet59_100</vt:lpstr>
      <vt:lpstr>'4-10固定资产汇总'!sheet59_101</vt:lpstr>
      <vt:lpstr>'4-10固定资产汇总'!sheet59_102</vt:lpstr>
      <vt:lpstr>'4-10固定资产汇总'!sheet59_103</vt:lpstr>
      <vt:lpstr>'4-10固定资产汇总'!sheet59_104</vt:lpstr>
      <vt:lpstr>'4-10固定资产汇总'!sheet59_105</vt:lpstr>
      <vt:lpstr>'4-10固定资产汇总'!sheet59_106</vt:lpstr>
      <vt:lpstr>'4-10固定资产汇总'!sheet59_107</vt:lpstr>
      <vt:lpstr>'4-10固定资产汇总'!sheet59_108</vt:lpstr>
      <vt:lpstr>'4-10固定资产汇总'!sheet59_109</vt:lpstr>
      <vt:lpstr>'4-10固定资产汇总'!sheet59_11</vt:lpstr>
      <vt:lpstr>'4-10固定资产汇总'!sheet59_110</vt:lpstr>
      <vt:lpstr>'4-10固定资产汇总'!sheet59_111</vt:lpstr>
      <vt:lpstr>'4-10固定资产汇总'!sheet59_112</vt:lpstr>
      <vt:lpstr>'4-10固定资产汇总'!sheet59_113</vt:lpstr>
      <vt:lpstr>'4-10固定资产汇总'!sheet59_114</vt:lpstr>
      <vt:lpstr>'4-10固定资产汇总'!sheet59_115</vt:lpstr>
      <vt:lpstr>'4-10固定资产汇总'!sheet59_116</vt:lpstr>
      <vt:lpstr>'4-10固定资产汇总'!sheet59_117</vt:lpstr>
      <vt:lpstr>'4-10固定资产汇总'!sheet59_118</vt:lpstr>
      <vt:lpstr>'4-10固定资产汇总'!sheet59_119</vt:lpstr>
      <vt:lpstr>'4-10固定资产汇总'!sheet59_12</vt:lpstr>
      <vt:lpstr>'4-10固定资产汇总'!sheet59_120</vt:lpstr>
      <vt:lpstr>'4-10固定资产汇总'!sheet59_121</vt:lpstr>
      <vt:lpstr>'4-10固定资产汇总'!sheet59_122</vt:lpstr>
      <vt:lpstr>'4-10固定资产汇总'!sheet59_123</vt:lpstr>
      <vt:lpstr>'4-10固定资产汇总'!sheet59_124</vt:lpstr>
      <vt:lpstr>'4-10固定资产汇总'!sheet59_125</vt:lpstr>
      <vt:lpstr>'4-10固定资产汇总'!sheet59_126</vt:lpstr>
      <vt:lpstr>'4-10固定资产汇总'!sheet59_127</vt:lpstr>
      <vt:lpstr>'4-10固定资产汇总'!sheet59_128</vt:lpstr>
      <vt:lpstr>'4-10固定资产汇总'!sheet59_129</vt:lpstr>
      <vt:lpstr>'4-10固定资产汇总'!sheet59_13</vt:lpstr>
      <vt:lpstr>'4-10固定资产汇总'!sheet59_130</vt:lpstr>
      <vt:lpstr>'4-10固定资产汇总'!sheet59_131</vt:lpstr>
      <vt:lpstr>'4-10固定资产汇总'!sheet59_132</vt:lpstr>
      <vt:lpstr>'4-10固定资产汇总'!sheet59_133</vt:lpstr>
      <vt:lpstr>'4-10固定资产汇总'!sheet59_134</vt:lpstr>
      <vt:lpstr>'4-10固定资产汇总'!sheet59_135</vt:lpstr>
      <vt:lpstr>'4-10固定资产汇总'!sheet59_136</vt:lpstr>
      <vt:lpstr>'4-10固定资产汇总'!sheet59_137</vt:lpstr>
      <vt:lpstr>'4-10固定资产汇总'!sheet59_14</vt:lpstr>
      <vt:lpstr>'4-10固定资产汇总'!sheet59_15</vt:lpstr>
      <vt:lpstr>'4-10固定资产汇总'!sheet59_16</vt:lpstr>
      <vt:lpstr>'4-10固定资产汇总'!sheet59_17</vt:lpstr>
      <vt:lpstr>'4-10固定资产汇总'!sheet59_18</vt:lpstr>
      <vt:lpstr>'4-10固定资产汇总'!sheet59_19</vt:lpstr>
      <vt:lpstr>'4-10固定资产汇总'!sheet59_2</vt:lpstr>
      <vt:lpstr>'4-10固定资产汇总'!sheet59_20</vt:lpstr>
      <vt:lpstr>'4-10固定资产汇总'!sheet59_21</vt:lpstr>
      <vt:lpstr>'4-10固定资产汇总'!sheet59_22</vt:lpstr>
      <vt:lpstr>'4-10固定资产汇总'!sheet59_23</vt:lpstr>
      <vt:lpstr>'4-10固定资产汇总'!sheet59_24</vt:lpstr>
      <vt:lpstr>'4-10固定资产汇总'!sheet59_25</vt:lpstr>
      <vt:lpstr>'4-10固定资产汇总'!sheet59_26</vt:lpstr>
      <vt:lpstr>'4-10固定资产汇总'!sheet59_27</vt:lpstr>
      <vt:lpstr>'4-10固定资产汇总'!sheet59_28</vt:lpstr>
      <vt:lpstr>'4-10固定资产汇总'!sheet59_29</vt:lpstr>
      <vt:lpstr>'4-10固定资产汇总'!sheet59_3</vt:lpstr>
      <vt:lpstr>'4-10固定资产汇总'!sheet59_30</vt:lpstr>
      <vt:lpstr>'4-10固定资产汇总'!sheet59_31</vt:lpstr>
      <vt:lpstr>'4-10固定资产汇总'!sheet59_32</vt:lpstr>
      <vt:lpstr>'4-10固定资产汇总'!sheet59_33</vt:lpstr>
      <vt:lpstr>'4-10固定资产汇总'!sheet59_34</vt:lpstr>
      <vt:lpstr>'4-10固定资产汇总'!sheet59_35</vt:lpstr>
      <vt:lpstr>'4-10固定资产汇总'!sheet59_36</vt:lpstr>
      <vt:lpstr>'4-10固定资产汇总'!sheet59_37</vt:lpstr>
      <vt:lpstr>'4-10固定资产汇总'!sheet59_38</vt:lpstr>
      <vt:lpstr>'4-10固定资产汇总'!sheet59_39</vt:lpstr>
      <vt:lpstr>'4-10固定资产汇总'!sheet59_4</vt:lpstr>
      <vt:lpstr>'4-10固定资产汇总'!sheet59_40</vt:lpstr>
      <vt:lpstr>'4-10固定资产汇总'!sheet59_41</vt:lpstr>
      <vt:lpstr>'4-10固定资产汇总'!sheet59_42</vt:lpstr>
      <vt:lpstr>'4-10固定资产汇总'!sheet59_43</vt:lpstr>
      <vt:lpstr>'4-10固定资产汇总'!sheet59_44</vt:lpstr>
      <vt:lpstr>'4-10固定资产汇总'!sheet59_45</vt:lpstr>
      <vt:lpstr>'4-10固定资产汇总'!sheet59_46</vt:lpstr>
      <vt:lpstr>'4-10固定资产汇总'!sheet59_47</vt:lpstr>
      <vt:lpstr>'4-10固定资产汇总'!sheet59_48</vt:lpstr>
      <vt:lpstr>'4-10固定资产汇总'!sheet59_49</vt:lpstr>
      <vt:lpstr>'4-10固定资产汇总'!sheet59_5</vt:lpstr>
      <vt:lpstr>'4-10固定资产汇总'!sheet59_50</vt:lpstr>
      <vt:lpstr>'4-10固定资产汇总'!sheet59_51</vt:lpstr>
      <vt:lpstr>'4-10固定资产汇总'!sheet59_52</vt:lpstr>
      <vt:lpstr>'4-10固定资产汇总'!sheet59_53</vt:lpstr>
      <vt:lpstr>'4-10固定资产汇总'!sheet59_54</vt:lpstr>
      <vt:lpstr>'4-10固定资产汇总'!sheet59_55</vt:lpstr>
      <vt:lpstr>'4-10固定资产汇总'!sheet59_56</vt:lpstr>
      <vt:lpstr>'4-10固定资产汇总'!sheet59_57</vt:lpstr>
      <vt:lpstr>'4-10固定资产汇总'!sheet59_58</vt:lpstr>
      <vt:lpstr>'4-10固定资产汇总'!sheet59_59</vt:lpstr>
      <vt:lpstr>'4-10固定资产汇总'!sheet59_6</vt:lpstr>
      <vt:lpstr>'4-10固定资产汇总'!sheet59_60</vt:lpstr>
      <vt:lpstr>'4-10固定资产汇总'!sheet59_61</vt:lpstr>
      <vt:lpstr>'4-10固定资产汇总'!sheet59_62</vt:lpstr>
      <vt:lpstr>'4-10固定资产汇总'!sheet59_63</vt:lpstr>
      <vt:lpstr>'4-10固定资产汇总'!sheet59_64</vt:lpstr>
      <vt:lpstr>'4-10固定资产汇总'!sheet59_65</vt:lpstr>
      <vt:lpstr>'4-10固定资产汇总'!sheet59_66</vt:lpstr>
      <vt:lpstr>'4-10固定资产汇总'!sheet59_67</vt:lpstr>
      <vt:lpstr>'4-10固定资产汇总'!sheet59_68</vt:lpstr>
      <vt:lpstr>'4-10固定资产汇总'!sheet59_69</vt:lpstr>
      <vt:lpstr>'4-10固定资产汇总'!sheet59_7</vt:lpstr>
      <vt:lpstr>'4-10固定资产汇总'!sheet59_70</vt:lpstr>
      <vt:lpstr>'4-10固定资产汇总'!sheet59_71</vt:lpstr>
      <vt:lpstr>'4-10固定资产汇总'!sheet59_72</vt:lpstr>
      <vt:lpstr>'4-10固定资产汇总'!sheet59_73</vt:lpstr>
      <vt:lpstr>'4-10固定资产汇总'!sheet59_74</vt:lpstr>
      <vt:lpstr>'4-10固定资产汇总'!sheet59_75</vt:lpstr>
      <vt:lpstr>'4-10固定资产汇总'!sheet59_76</vt:lpstr>
      <vt:lpstr>'4-10固定资产汇总'!sheet59_77</vt:lpstr>
      <vt:lpstr>'4-10固定资产汇总'!sheet59_78</vt:lpstr>
      <vt:lpstr>'4-10固定资产汇总'!sheet59_79</vt:lpstr>
      <vt:lpstr>'4-10固定资产汇总'!sheet59_8</vt:lpstr>
      <vt:lpstr>'4-10固定资产汇总'!sheet59_80</vt:lpstr>
      <vt:lpstr>'4-10固定资产汇总'!sheet59_81</vt:lpstr>
      <vt:lpstr>'4-10固定资产汇总'!sheet59_82</vt:lpstr>
      <vt:lpstr>'4-10固定资产汇总'!sheet59_83</vt:lpstr>
      <vt:lpstr>'4-10固定资产汇总'!sheet59_84</vt:lpstr>
      <vt:lpstr>'4-10固定资产汇总'!sheet59_85</vt:lpstr>
      <vt:lpstr>'4-10固定资产汇总'!sheet59_86</vt:lpstr>
      <vt:lpstr>'4-10固定资产汇总'!sheet59_87</vt:lpstr>
      <vt:lpstr>'4-10固定资产汇总'!sheet59_88</vt:lpstr>
      <vt:lpstr>'4-10固定资产汇总'!sheet59_89</vt:lpstr>
      <vt:lpstr>'4-10固定资产汇总'!sheet59_9</vt:lpstr>
      <vt:lpstr>'4-10固定资产汇总'!sheet59_90</vt:lpstr>
      <vt:lpstr>'4-10固定资产汇总'!sheet59_91</vt:lpstr>
      <vt:lpstr>'4-10固定资产汇总'!sheet59_92</vt:lpstr>
      <vt:lpstr>'4-10固定资产汇总'!sheet59_93</vt:lpstr>
      <vt:lpstr>'4-10固定资产汇总'!sheet59_94</vt:lpstr>
      <vt:lpstr>'4-10固定资产汇总'!sheet59_95</vt:lpstr>
      <vt:lpstr>'4-10固定资产汇总'!sheet59_96</vt:lpstr>
      <vt:lpstr>'4-10固定资产汇总'!sheet59_97</vt:lpstr>
      <vt:lpstr>'4-10固定资产汇总'!sheet59_98</vt:lpstr>
      <vt:lpstr>'4-10固定资产汇总'!sheet59_99</vt:lpstr>
      <vt:lpstr>'4-10-1房屋建筑物'!sheet60_1</vt:lpstr>
      <vt:lpstr>'4-10-1房屋建筑物'!sheet60_10</vt:lpstr>
      <vt:lpstr>'4-10-1房屋建筑物'!sheet60_100</vt:lpstr>
      <vt:lpstr>'4-10-1房屋建筑物'!sheet60_101</vt:lpstr>
      <vt:lpstr>'4-10-1房屋建筑物'!sheet60_102</vt:lpstr>
      <vt:lpstr>'4-10-1房屋建筑物'!sheet60_103</vt:lpstr>
      <vt:lpstr>'4-10-1房屋建筑物'!sheet60_104</vt:lpstr>
      <vt:lpstr>'4-10-1房屋建筑物'!sheet60_105</vt:lpstr>
      <vt:lpstr>'4-10-1房屋建筑物'!sheet60_106</vt:lpstr>
      <vt:lpstr>'4-10-1房屋建筑物'!sheet60_107</vt:lpstr>
      <vt:lpstr>'4-10-1房屋建筑物'!sheet60_108</vt:lpstr>
      <vt:lpstr>'4-10-1房屋建筑物'!sheet60_109</vt:lpstr>
      <vt:lpstr>'4-10-1房屋建筑物'!sheet60_11</vt:lpstr>
      <vt:lpstr>'4-10-1房屋建筑物'!sheet60_110</vt:lpstr>
      <vt:lpstr>'4-10-1房屋建筑物'!sheet60_111</vt:lpstr>
      <vt:lpstr>'4-10-1房屋建筑物'!sheet60_112</vt:lpstr>
      <vt:lpstr>'4-10-1房屋建筑物'!sheet60_113</vt:lpstr>
      <vt:lpstr>'4-10-1房屋建筑物'!sheet60_114</vt:lpstr>
      <vt:lpstr>'4-10-1房屋建筑物'!sheet60_115</vt:lpstr>
      <vt:lpstr>'4-10-1房屋建筑物'!sheet60_116</vt:lpstr>
      <vt:lpstr>'4-10-1房屋建筑物'!sheet60_117</vt:lpstr>
      <vt:lpstr>'4-10-1房屋建筑物'!sheet60_118</vt:lpstr>
      <vt:lpstr>'4-10-1房屋建筑物'!sheet60_119</vt:lpstr>
      <vt:lpstr>'4-10-1房屋建筑物'!sheet60_12</vt:lpstr>
      <vt:lpstr>'4-10-1房屋建筑物'!sheet60_120</vt:lpstr>
      <vt:lpstr>'4-10-1房屋建筑物'!sheet60_121</vt:lpstr>
      <vt:lpstr>'4-10-1房屋建筑物'!sheet60_122</vt:lpstr>
      <vt:lpstr>'4-10-1房屋建筑物'!sheet60_123</vt:lpstr>
      <vt:lpstr>'4-10-1房屋建筑物'!sheet60_124</vt:lpstr>
      <vt:lpstr>'4-10-1房屋建筑物'!sheet60_125</vt:lpstr>
      <vt:lpstr>'4-10-1房屋建筑物'!sheet60_126</vt:lpstr>
      <vt:lpstr>'4-10-1房屋建筑物'!sheet60_127</vt:lpstr>
      <vt:lpstr>'4-10-1房屋建筑物'!sheet60_128</vt:lpstr>
      <vt:lpstr>'4-10-1房屋建筑物'!sheet60_129</vt:lpstr>
      <vt:lpstr>'4-10-1房屋建筑物'!sheet60_13</vt:lpstr>
      <vt:lpstr>'4-10-1房屋建筑物'!sheet60_130</vt:lpstr>
      <vt:lpstr>'4-10-1房屋建筑物'!sheet60_131</vt:lpstr>
      <vt:lpstr>'4-10-1房屋建筑物'!sheet60_132</vt:lpstr>
      <vt:lpstr>'4-10-1房屋建筑物'!sheet60_133</vt:lpstr>
      <vt:lpstr>'4-10-1房屋建筑物'!sheet60_134</vt:lpstr>
      <vt:lpstr>'4-10-1房屋建筑物'!sheet60_135</vt:lpstr>
      <vt:lpstr>'4-10-1房屋建筑物'!sheet60_136</vt:lpstr>
      <vt:lpstr>'4-10-1房屋建筑物'!sheet60_137</vt:lpstr>
      <vt:lpstr>'4-10-1房屋建筑物'!sheet60_138</vt:lpstr>
      <vt:lpstr>'4-10-1房屋建筑物'!sheet60_139</vt:lpstr>
      <vt:lpstr>'4-10-1房屋建筑物'!sheet60_14</vt:lpstr>
      <vt:lpstr>'4-10-1房屋建筑物'!sheet60_15</vt:lpstr>
      <vt:lpstr>'4-10-1房屋建筑物'!sheet60_16</vt:lpstr>
      <vt:lpstr>'4-10-1房屋建筑物'!sheet60_17</vt:lpstr>
      <vt:lpstr>'4-10-1房屋建筑物'!sheet60_18</vt:lpstr>
      <vt:lpstr>'4-10-1房屋建筑物'!sheet60_19</vt:lpstr>
      <vt:lpstr>'4-10-1房屋建筑物'!sheet60_2</vt:lpstr>
      <vt:lpstr>'4-10-1房屋建筑物'!sheet60_20</vt:lpstr>
      <vt:lpstr>'4-10-1房屋建筑物'!sheet60_21</vt:lpstr>
      <vt:lpstr>'4-10-1房屋建筑物'!sheet60_22</vt:lpstr>
      <vt:lpstr>'4-10-1房屋建筑物'!sheet60_23</vt:lpstr>
      <vt:lpstr>'4-10-1房屋建筑物'!sheet60_24</vt:lpstr>
      <vt:lpstr>'4-10-1房屋建筑物'!sheet60_25</vt:lpstr>
      <vt:lpstr>'4-10-1房屋建筑物'!sheet60_26</vt:lpstr>
      <vt:lpstr>'4-10-1房屋建筑物'!sheet60_27</vt:lpstr>
      <vt:lpstr>'4-10-1房屋建筑物'!sheet60_28</vt:lpstr>
      <vt:lpstr>'4-10-1房屋建筑物'!sheet60_29</vt:lpstr>
      <vt:lpstr>'4-10-1房屋建筑物'!sheet60_3</vt:lpstr>
      <vt:lpstr>'4-10-1房屋建筑物'!sheet60_30</vt:lpstr>
      <vt:lpstr>'4-10-1房屋建筑物'!sheet60_31</vt:lpstr>
      <vt:lpstr>'4-10-1房屋建筑物'!sheet60_32</vt:lpstr>
      <vt:lpstr>'4-10-1房屋建筑物'!sheet60_33</vt:lpstr>
      <vt:lpstr>'4-10-1房屋建筑物'!sheet60_34</vt:lpstr>
      <vt:lpstr>'4-10-1房屋建筑物'!sheet60_35</vt:lpstr>
      <vt:lpstr>'4-10-1房屋建筑物'!sheet60_36</vt:lpstr>
      <vt:lpstr>'4-10-1房屋建筑物'!sheet60_37</vt:lpstr>
      <vt:lpstr>'4-10-1房屋建筑物'!sheet60_38</vt:lpstr>
      <vt:lpstr>'4-10-1房屋建筑物'!sheet60_39</vt:lpstr>
      <vt:lpstr>'4-10-1房屋建筑物'!sheet60_4</vt:lpstr>
      <vt:lpstr>'4-10-1房屋建筑物'!sheet60_40</vt:lpstr>
      <vt:lpstr>'4-10-1房屋建筑物'!sheet60_41</vt:lpstr>
      <vt:lpstr>'4-10-1房屋建筑物'!sheet60_42</vt:lpstr>
      <vt:lpstr>'4-10-1房屋建筑物'!sheet60_43</vt:lpstr>
      <vt:lpstr>'4-10-1房屋建筑物'!sheet60_44</vt:lpstr>
      <vt:lpstr>'4-10-1房屋建筑物'!sheet60_45</vt:lpstr>
      <vt:lpstr>'4-10-1房屋建筑物'!sheet60_46</vt:lpstr>
      <vt:lpstr>'4-10-1房屋建筑物'!sheet60_47</vt:lpstr>
      <vt:lpstr>'4-10-1房屋建筑物'!sheet60_48</vt:lpstr>
      <vt:lpstr>'4-10-1房屋建筑物'!sheet60_49</vt:lpstr>
      <vt:lpstr>'4-10-1房屋建筑物'!sheet60_5</vt:lpstr>
      <vt:lpstr>'4-10-1房屋建筑物'!sheet60_50</vt:lpstr>
      <vt:lpstr>'4-10-1房屋建筑物'!sheet60_51</vt:lpstr>
      <vt:lpstr>'4-10-1房屋建筑物'!sheet60_52</vt:lpstr>
      <vt:lpstr>'4-10-1房屋建筑物'!sheet60_53</vt:lpstr>
      <vt:lpstr>'4-10-1房屋建筑物'!sheet60_54</vt:lpstr>
      <vt:lpstr>'4-10-1房屋建筑物'!sheet60_55</vt:lpstr>
      <vt:lpstr>'4-10-1房屋建筑物'!sheet60_56</vt:lpstr>
      <vt:lpstr>'4-10-1房屋建筑物'!sheet60_57</vt:lpstr>
      <vt:lpstr>'4-10-1房屋建筑物'!sheet60_58</vt:lpstr>
      <vt:lpstr>'4-10-1房屋建筑物'!sheet60_59</vt:lpstr>
      <vt:lpstr>'4-10-1房屋建筑物'!sheet60_6</vt:lpstr>
      <vt:lpstr>'4-10-1房屋建筑物'!sheet60_60</vt:lpstr>
      <vt:lpstr>'4-10-1房屋建筑物'!sheet60_61</vt:lpstr>
      <vt:lpstr>'4-10-1房屋建筑物'!sheet60_62</vt:lpstr>
      <vt:lpstr>'4-10-1房屋建筑物'!sheet60_63</vt:lpstr>
      <vt:lpstr>'4-10-1房屋建筑物'!sheet60_64</vt:lpstr>
      <vt:lpstr>'4-10-1房屋建筑物'!sheet60_65</vt:lpstr>
      <vt:lpstr>'4-10-1房屋建筑物'!sheet60_66</vt:lpstr>
      <vt:lpstr>'4-10-1房屋建筑物'!sheet60_67</vt:lpstr>
      <vt:lpstr>'4-10-1房屋建筑物'!sheet60_68</vt:lpstr>
      <vt:lpstr>'4-10-1房屋建筑物'!sheet60_69</vt:lpstr>
      <vt:lpstr>'4-10-1房屋建筑物'!sheet60_7</vt:lpstr>
      <vt:lpstr>'4-10-1房屋建筑物'!sheet60_70</vt:lpstr>
      <vt:lpstr>'4-10-1房屋建筑物'!sheet60_71</vt:lpstr>
      <vt:lpstr>'4-10-1房屋建筑物'!sheet60_72</vt:lpstr>
      <vt:lpstr>'4-10-1房屋建筑物'!sheet60_73</vt:lpstr>
      <vt:lpstr>'4-10-1房屋建筑物'!sheet60_74</vt:lpstr>
      <vt:lpstr>'4-10-1房屋建筑物'!sheet60_75</vt:lpstr>
      <vt:lpstr>'4-10-1房屋建筑物'!sheet60_76</vt:lpstr>
      <vt:lpstr>'4-10-1房屋建筑物'!sheet60_77</vt:lpstr>
      <vt:lpstr>'4-10-1房屋建筑物'!sheet60_78</vt:lpstr>
      <vt:lpstr>'4-10-1房屋建筑物'!sheet60_79</vt:lpstr>
      <vt:lpstr>'4-10-1房屋建筑物'!sheet60_8</vt:lpstr>
      <vt:lpstr>'4-10-1房屋建筑物'!sheet60_80</vt:lpstr>
      <vt:lpstr>'4-10-1房屋建筑物'!sheet60_81</vt:lpstr>
      <vt:lpstr>'4-10-1房屋建筑物'!sheet60_82</vt:lpstr>
      <vt:lpstr>'4-10-1房屋建筑物'!sheet60_83</vt:lpstr>
      <vt:lpstr>'4-10-1房屋建筑物'!sheet60_84</vt:lpstr>
      <vt:lpstr>'4-10-1房屋建筑物'!sheet60_85</vt:lpstr>
      <vt:lpstr>'4-10-1房屋建筑物'!sheet60_86</vt:lpstr>
      <vt:lpstr>'4-10-1房屋建筑物'!sheet60_87</vt:lpstr>
      <vt:lpstr>'4-10-1房屋建筑物'!sheet60_88</vt:lpstr>
      <vt:lpstr>'4-10-1房屋建筑物'!sheet60_89</vt:lpstr>
      <vt:lpstr>'4-10-1房屋建筑物'!sheet60_9</vt:lpstr>
      <vt:lpstr>'4-10-1房屋建筑物'!sheet60_90</vt:lpstr>
      <vt:lpstr>'4-10-1房屋建筑物'!sheet60_91</vt:lpstr>
      <vt:lpstr>'4-10-1房屋建筑物'!sheet60_92</vt:lpstr>
      <vt:lpstr>'4-10-1房屋建筑物'!sheet60_93</vt:lpstr>
      <vt:lpstr>'4-10-1房屋建筑物'!sheet60_94</vt:lpstr>
      <vt:lpstr>'4-10-1房屋建筑物'!sheet60_95</vt:lpstr>
      <vt:lpstr>'4-10-1房屋建筑物'!sheet60_96</vt:lpstr>
      <vt:lpstr>'4-10-1房屋建筑物'!sheet60_97</vt:lpstr>
      <vt:lpstr>'4-10-1房屋建筑物'!sheet60_98</vt:lpstr>
      <vt:lpstr>'4-10-1房屋建筑物'!sheet60_99</vt:lpstr>
      <vt:lpstr>原材料!sheet64_1</vt:lpstr>
      <vt:lpstr>原材料!sheet64_10</vt:lpstr>
      <vt:lpstr>原材料!sheet64_100</vt:lpstr>
      <vt:lpstr>原材料!sheet64_101</vt:lpstr>
      <vt:lpstr>原材料!sheet64_102</vt:lpstr>
      <vt:lpstr>原材料!sheet64_103</vt:lpstr>
      <vt:lpstr>原材料!sheet64_104</vt:lpstr>
      <vt:lpstr>原材料!sheet64_105</vt:lpstr>
      <vt:lpstr>原材料!sheet64_106</vt:lpstr>
      <vt:lpstr>原材料!sheet64_107</vt:lpstr>
      <vt:lpstr>原材料!sheet64_108</vt:lpstr>
      <vt:lpstr>原材料!sheet64_109</vt:lpstr>
      <vt:lpstr>原材料!sheet64_11</vt:lpstr>
      <vt:lpstr>原材料!sheet64_110</vt:lpstr>
      <vt:lpstr>原材料!sheet64_111</vt:lpstr>
      <vt:lpstr>原材料!sheet64_112</vt:lpstr>
      <vt:lpstr>原材料!sheet64_113</vt:lpstr>
      <vt:lpstr>原材料!sheet64_114</vt:lpstr>
      <vt:lpstr>原材料!sheet64_115</vt:lpstr>
      <vt:lpstr>原材料!sheet64_116</vt:lpstr>
      <vt:lpstr>原材料!sheet64_117</vt:lpstr>
      <vt:lpstr>原材料!sheet64_118</vt:lpstr>
      <vt:lpstr>原材料!sheet64_12</vt:lpstr>
      <vt:lpstr>原材料!sheet64_13</vt:lpstr>
      <vt:lpstr>原材料!sheet64_14</vt:lpstr>
      <vt:lpstr>原材料!sheet64_15</vt:lpstr>
      <vt:lpstr>原材料!sheet64_16</vt:lpstr>
      <vt:lpstr>原材料!sheet64_17</vt:lpstr>
      <vt:lpstr>原材料!sheet64_18</vt:lpstr>
      <vt:lpstr>原材料!sheet64_19</vt:lpstr>
      <vt:lpstr>原材料!sheet64_2</vt:lpstr>
      <vt:lpstr>原材料!sheet64_21</vt:lpstr>
      <vt:lpstr>原材料!sheet64_22</vt:lpstr>
      <vt:lpstr>原材料!sheet64_24</vt:lpstr>
      <vt:lpstr>原材料!sheet64_25</vt:lpstr>
      <vt:lpstr>原材料!sheet64_26</vt:lpstr>
      <vt:lpstr>原材料!sheet64_27</vt:lpstr>
      <vt:lpstr>原材料!sheet64_28</vt:lpstr>
      <vt:lpstr>原材料!sheet64_29</vt:lpstr>
      <vt:lpstr>原材料!sheet64_3</vt:lpstr>
      <vt:lpstr>原材料!sheet64_4</vt:lpstr>
      <vt:lpstr>原材料!sheet64_48</vt:lpstr>
      <vt:lpstr>原材料!sheet64_5</vt:lpstr>
      <vt:lpstr>原材料!sheet64_54</vt:lpstr>
      <vt:lpstr>原材料!sheet64_55</vt:lpstr>
      <vt:lpstr>原材料!sheet64_57</vt:lpstr>
      <vt:lpstr>原材料!sheet64_58</vt:lpstr>
      <vt:lpstr>原材料!sheet64_6</vt:lpstr>
      <vt:lpstr>原材料!sheet64_60</vt:lpstr>
      <vt:lpstr>原材料!sheet64_61</vt:lpstr>
      <vt:lpstr>原材料!sheet64_62</vt:lpstr>
      <vt:lpstr>原材料!sheet64_63</vt:lpstr>
      <vt:lpstr>原材料!sheet64_7</vt:lpstr>
      <vt:lpstr>原材料!sheet64_8</vt:lpstr>
      <vt:lpstr>原材料!sheet64_82</vt:lpstr>
      <vt:lpstr>原材料!sheet64_88</vt:lpstr>
      <vt:lpstr>原材料!sheet64_89</vt:lpstr>
      <vt:lpstr>原材料!sheet64_9</vt:lpstr>
      <vt:lpstr>原材料!sheet64_90</vt:lpstr>
      <vt:lpstr>原材料!sheet64_91</vt:lpstr>
      <vt:lpstr>原材料!sheet64_92</vt:lpstr>
      <vt:lpstr>原材料!sheet64_93</vt:lpstr>
      <vt:lpstr>原材料!sheet64_94</vt:lpstr>
      <vt:lpstr>原材料!sheet64_95</vt:lpstr>
      <vt:lpstr>原材料!sheet64_96</vt:lpstr>
      <vt:lpstr>原材料!sheet64_97</vt:lpstr>
      <vt:lpstr>原材料!sheet64_98</vt:lpstr>
      <vt:lpstr>原材料!sheet64_99</vt:lpstr>
      <vt:lpstr>'4-10-6车辆'!sheet65_1</vt:lpstr>
      <vt:lpstr>'4-10-6车辆'!sheet65_10</vt:lpstr>
      <vt:lpstr>'4-10-6车辆'!sheet65_100</vt:lpstr>
      <vt:lpstr>'4-10-6车辆'!sheet65_101</vt:lpstr>
      <vt:lpstr>'4-10-6车辆'!sheet65_102</vt:lpstr>
      <vt:lpstr>'4-10-6车辆'!sheet65_103</vt:lpstr>
      <vt:lpstr>'4-10-6车辆'!sheet65_104</vt:lpstr>
      <vt:lpstr>'4-10-6车辆'!sheet65_105</vt:lpstr>
      <vt:lpstr>'4-10-6车辆'!sheet65_106</vt:lpstr>
      <vt:lpstr>'4-10-6车辆'!sheet65_107</vt:lpstr>
      <vt:lpstr>'4-10-6车辆'!sheet65_108</vt:lpstr>
      <vt:lpstr>'4-10-6车辆'!sheet65_109</vt:lpstr>
      <vt:lpstr>'4-10-6车辆'!sheet65_11</vt:lpstr>
      <vt:lpstr>'4-10-6车辆'!sheet65_12</vt:lpstr>
      <vt:lpstr>'4-10-6车辆'!sheet65_13</vt:lpstr>
      <vt:lpstr>'4-10-6车辆'!sheet65_14</vt:lpstr>
      <vt:lpstr>'4-10-6车辆'!sheet65_15</vt:lpstr>
      <vt:lpstr>'4-10-6车辆'!sheet65_16</vt:lpstr>
      <vt:lpstr>'4-10-6车辆'!sheet65_17</vt:lpstr>
      <vt:lpstr>'4-10-6车辆'!sheet65_18</vt:lpstr>
      <vt:lpstr>'4-10-6车辆'!sheet65_19</vt:lpstr>
      <vt:lpstr>'4-10-6车辆'!sheet65_2</vt:lpstr>
      <vt:lpstr>'4-10-6车辆'!sheet65_20</vt:lpstr>
      <vt:lpstr>'4-10-6车辆'!sheet65_21</vt:lpstr>
      <vt:lpstr>'4-10-6车辆'!sheet65_22</vt:lpstr>
      <vt:lpstr>'4-10-6车辆'!sheet65_23</vt:lpstr>
      <vt:lpstr>'4-10-6车辆'!sheet65_24</vt:lpstr>
      <vt:lpstr>'4-10-6车辆'!sheet65_25</vt:lpstr>
      <vt:lpstr>'4-10-6车辆'!sheet65_26</vt:lpstr>
      <vt:lpstr>'4-10-6车辆'!sheet65_27</vt:lpstr>
      <vt:lpstr>'4-10-6车辆'!sheet65_28</vt:lpstr>
      <vt:lpstr>'4-10-6车辆'!sheet65_29</vt:lpstr>
      <vt:lpstr>'4-10-6车辆'!sheet65_3</vt:lpstr>
      <vt:lpstr>'4-10-6车辆'!sheet65_30</vt:lpstr>
      <vt:lpstr>'4-10-6车辆'!sheet65_31</vt:lpstr>
      <vt:lpstr>'4-10-6车辆'!sheet65_32</vt:lpstr>
      <vt:lpstr>'4-10-6车辆'!sheet65_33</vt:lpstr>
      <vt:lpstr>'4-10-6车辆'!sheet65_34</vt:lpstr>
      <vt:lpstr>'4-10-6车辆'!sheet65_35</vt:lpstr>
      <vt:lpstr>'4-10-6车辆'!sheet65_36</vt:lpstr>
      <vt:lpstr>'4-10-6车辆'!sheet65_37</vt:lpstr>
      <vt:lpstr>'4-10-6车辆'!sheet65_38</vt:lpstr>
      <vt:lpstr>'4-10-6车辆'!sheet65_39</vt:lpstr>
      <vt:lpstr>'4-10-6车辆'!sheet65_4</vt:lpstr>
      <vt:lpstr>'4-10-6车辆'!sheet65_40</vt:lpstr>
      <vt:lpstr>'4-10-6车辆'!sheet65_41</vt:lpstr>
      <vt:lpstr>'4-10-6车辆'!sheet65_42</vt:lpstr>
      <vt:lpstr>'4-10-6车辆'!sheet65_43</vt:lpstr>
      <vt:lpstr>'4-10-6车辆'!sheet65_44</vt:lpstr>
      <vt:lpstr>'4-10-6车辆'!sheet65_45</vt:lpstr>
      <vt:lpstr>'4-10-6车辆'!sheet65_46</vt:lpstr>
      <vt:lpstr>'4-10-6车辆'!sheet65_47</vt:lpstr>
      <vt:lpstr>'4-10-6车辆'!sheet65_48</vt:lpstr>
      <vt:lpstr>'4-10-6车辆'!sheet65_49</vt:lpstr>
      <vt:lpstr>'4-10-6车辆'!sheet65_5</vt:lpstr>
      <vt:lpstr>'4-10-6车辆'!sheet65_50</vt:lpstr>
      <vt:lpstr>'4-10-6车辆'!sheet65_51</vt:lpstr>
      <vt:lpstr>'4-10-6车辆'!sheet65_52</vt:lpstr>
      <vt:lpstr>'4-10-6车辆'!sheet65_53</vt:lpstr>
      <vt:lpstr>'4-10-6车辆'!sheet65_54</vt:lpstr>
      <vt:lpstr>'4-10-6车辆'!sheet65_55</vt:lpstr>
      <vt:lpstr>'4-10-6车辆'!sheet65_56</vt:lpstr>
      <vt:lpstr>'4-10-6车辆'!sheet65_57</vt:lpstr>
      <vt:lpstr>'4-10-6车辆'!sheet65_58</vt:lpstr>
      <vt:lpstr>'4-10-6车辆'!sheet65_59</vt:lpstr>
      <vt:lpstr>'4-10-6车辆'!sheet65_6</vt:lpstr>
      <vt:lpstr>'4-10-6车辆'!sheet65_60</vt:lpstr>
      <vt:lpstr>'4-10-6车辆'!sheet65_61</vt:lpstr>
      <vt:lpstr>'4-10-6车辆'!sheet65_62</vt:lpstr>
      <vt:lpstr>'4-10-6车辆'!sheet65_63</vt:lpstr>
      <vt:lpstr>'4-10-6车辆'!sheet65_64</vt:lpstr>
      <vt:lpstr>'4-10-6车辆'!sheet65_65</vt:lpstr>
      <vt:lpstr>'4-10-6车辆'!sheet65_66</vt:lpstr>
      <vt:lpstr>'4-10-6车辆'!sheet65_67</vt:lpstr>
      <vt:lpstr>'4-10-6车辆'!sheet65_68</vt:lpstr>
      <vt:lpstr>'4-10-6车辆'!sheet65_69</vt:lpstr>
      <vt:lpstr>'4-10-6车辆'!sheet65_7</vt:lpstr>
      <vt:lpstr>'4-10-6车辆'!sheet65_70</vt:lpstr>
      <vt:lpstr>'4-10-6车辆'!sheet65_71</vt:lpstr>
      <vt:lpstr>'4-10-6车辆'!sheet65_72</vt:lpstr>
      <vt:lpstr>'4-10-6车辆'!sheet65_73</vt:lpstr>
      <vt:lpstr>'4-10-6车辆'!sheet65_74</vt:lpstr>
      <vt:lpstr>'4-10-6车辆'!sheet65_75</vt:lpstr>
      <vt:lpstr>'4-10-6车辆'!sheet65_76</vt:lpstr>
      <vt:lpstr>'4-10-6车辆'!sheet65_77</vt:lpstr>
      <vt:lpstr>'4-10-6车辆'!sheet65_78</vt:lpstr>
      <vt:lpstr>'4-10-6车辆'!sheet65_79</vt:lpstr>
      <vt:lpstr>'4-10-6车辆'!sheet65_8</vt:lpstr>
      <vt:lpstr>'4-10-6车辆'!sheet65_80</vt:lpstr>
      <vt:lpstr>'4-10-6车辆'!sheet65_81</vt:lpstr>
      <vt:lpstr>'4-10-6车辆'!sheet65_82</vt:lpstr>
      <vt:lpstr>'4-10-6车辆'!sheet65_83</vt:lpstr>
      <vt:lpstr>'4-10-6车辆'!sheet65_84</vt:lpstr>
      <vt:lpstr>'4-10-6车辆'!sheet65_85</vt:lpstr>
      <vt:lpstr>'4-10-6车辆'!sheet65_86</vt:lpstr>
      <vt:lpstr>'4-10-6车辆'!sheet65_87</vt:lpstr>
      <vt:lpstr>'4-10-6车辆'!sheet65_88</vt:lpstr>
      <vt:lpstr>'4-10-6车辆'!sheet65_89</vt:lpstr>
      <vt:lpstr>'4-10-6车辆'!sheet65_9</vt:lpstr>
      <vt:lpstr>'4-10-6车辆'!sheet65_90</vt:lpstr>
      <vt:lpstr>'4-10-6车辆'!sheet65_91</vt:lpstr>
      <vt:lpstr>'4-10-6车辆'!sheet65_92</vt:lpstr>
      <vt:lpstr>'4-10-6车辆'!sheet65_93</vt:lpstr>
      <vt:lpstr>'4-10-6车辆'!sheet65_94</vt:lpstr>
      <vt:lpstr>'4-10-6车辆'!sheet65_95</vt:lpstr>
      <vt:lpstr>'4-10-6车辆'!sheet65_96</vt:lpstr>
      <vt:lpstr>'4-10-6车辆'!sheet65_97</vt:lpstr>
      <vt:lpstr>'4-10-6车辆'!sheet65_98</vt:lpstr>
      <vt:lpstr>'4-10-6车辆'!sheet65_99</vt:lpstr>
      <vt:lpstr>'4-10-7电子设备'!sheet66_1</vt:lpstr>
      <vt:lpstr>'4-10-7电子设备'!sheet66_10</vt:lpstr>
      <vt:lpstr>'4-10-7电子设备'!sheet66_100</vt:lpstr>
      <vt:lpstr>sheet66_1000</vt:lpstr>
      <vt:lpstr>sheet66_1001</vt:lpstr>
      <vt:lpstr>sheet66_1002</vt:lpstr>
      <vt:lpstr>sheet66_1003</vt:lpstr>
      <vt:lpstr>sheet66_1004</vt:lpstr>
      <vt:lpstr>sheet66_1005</vt:lpstr>
      <vt:lpstr>'4-10-7电子设备'!sheet66_101</vt:lpstr>
      <vt:lpstr>'4-10-7电子设备'!sheet66_102</vt:lpstr>
      <vt:lpstr>'4-10-7电子设备'!sheet66_103</vt:lpstr>
      <vt:lpstr>'4-10-7电子设备'!sheet66_104</vt:lpstr>
      <vt:lpstr>'4-10-7电子设备'!sheet66_105</vt:lpstr>
      <vt:lpstr>'4-10-7电子设备'!sheet66_106</vt:lpstr>
      <vt:lpstr>'4-10-7电子设备'!sheet66_107</vt:lpstr>
      <vt:lpstr>'4-10-7电子设备'!sheet66_108</vt:lpstr>
      <vt:lpstr>'4-10-7电子设备'!sheet66_109</vt:lpstr>
      <vt:lpstr>'4-10-7电子设备'!sheet66_11</vt:lpstr>
      <vt:lpstr>'4-10-7电子设备'!sheet66_110</vt:lpstr>
      <vt:lpstr>'4-10-7电子设备'!sheet66_111</vt:lpstr>
      <vt:lpstr>'4-10-7电子设备'!sheet66_112</vt:lpstr>
      <vt:lpstr>'4-10-7电子设备'!sheet66_113</vt:lpstr>
      <vt:lpstr>'4-10-7电子设备'!sheet66_114</vt:lpstr>
      <vt:lpstr>'4-10-7电子设备'!sheet66_115</vt:lpstr>
      <vt:lpstr>'4-10-7电子设备'!sheet66_116</vt:lpstr>
      <vt:lpstr>'4-10-7电子设备'!sheet66_117</vt:lpstr>
      <vt:lpstr>'4-10-7电子设备'!sheet66_118</vt:lpstr>
      <vt:lpstr>'4-10-7电子设备'!sheet66_119</vt:lpstr>
      <vt:lpstr>'4-10-7电子设备'!sheet66_12</vt:lpstr>
      <vt:lpstr>'4-10-7电子设备'!sheet66_13</vt:lpstr>
      <vt:lpstr>'4-10-7电子设备'!sheet66_14</vt:lpstr>
      <vt:lpstr>'4-10-7电子设备'!sheet66_15</vt:lpstr>
      <vt:lpstr>'4-10-7电子设备'!sheet66_16</vt:lpstr>
      <vt:lpstr>'4-10-7电子设备'!sheet66_17</vt:lpstr>
      <vt:lpstr>'4-10-7电子设备'!sheet66_18</vt:lpstr>
      <vt:lpstr>'4-10-7电子设备'!sheet66_19</vt:lpstr>
      <vt:lpstr>'4-10-7电子设备'!sheet66_2</vt:lpstr>
      <vt:lpstr>'4-10-7电子设备'!sheet66_20</vt:lpstr>
      <vt:lpstr>'4-10-7电子设备'!sheet66_21</vt:lpstr>
      <vt:lpstr>'4-10-7电子设备'!sheet66_22</vt:lpstr>
      <vt:lpstr>'4-10-7电子设备'!sheet66_23</vt:lpstr>
      <vt:lpstr>'4-10-7电子设备'!sheet66_24</vt:lpstr>
      <vt:lpstr>'4-10-7电子设备'!sheet66_25</vt:lpstr>
      <vt:lpstr>'4-10-7电子设备'!sheet66_26</vt:lpstr>
      <vt:lpstr>'4-10-7电子设备'!sheet66_27</vt:lpstr>
      <vt:lpstr>'4-10-7电子设备'!sheet66_28</vt:lpstr>
      <vt:lpstr>'4-10-7电子设备'!sheet66_29</vt:lpstr>
      <vt:lpstr>'4-10-7电子设备'!sheet66_3</vt:lpstr>
      <vt:lpstr>'4-10-7电子设备'!sheet66_30</vt:lpstr>
      <vt:lpstr>'4-10-7电子设备'!sheet66_31</vt:lpstr>
      <vt:lpstr>'4-10-7电子设备'!sheet66_32</vt:lpstr>
      <vt:lpstr>'4-10-7电子设备'!sheet66_33</vt:lpstr>
      <vt:lpstr>'4-10-7电子设备'!sheet66_34</vt:lpstr>
      <vt:lpstr>'4-10-7电子设备'!sheet66_35</vt:lpstr>
      <vt:lpstr>'4-10-7电子设备'!sheet66_36</vt:lpstr>
      <vt:lpstr>'4-10-7电子设备'!sheet66_37</vt:lpstr>
      <vt:lpstr>'4-10-7电子设备'!sheet66_38</vt:lpstr>
      <vt:lpstr>'4-10-7电子设备'!sheet66_39</vt:lpstr>
      <vt:lpstr>'4-10-7电子设备'!sheet66_4</vt:lpstr>
      <vt:lpstr>'4-10-7电子设备'!sheet66_40</vt:lpstr>
      <vt:lpstr>'4-10-7电子设备'!sheet66_41</vt:lpstr>
      <vt:lpstr>'4-10-7电子设备'!sheet66_42</vt:lpstr>
      <vt:lpstr>'4-10-7电子设备'!sheet66_43</vt:lpstr>
      <vt:lpstr>'4-10-7电子设备'!sheet66_44</vt:lpstr>
      <vt:lpstr>'4-10-7电子设备'!sheet66_45</vt:lpstr>
      <vt:lpstr>'4-10-7电子设备'!sheet66_46</vt:lpstr>
      <vt:lpstr>'4-10-7电子设备'!sheet66_47</vt:lpstr>
      <vt:lpstr>'4-10-7电子设备'!sheet66_48</vt:lpstr>
      <vt:lpstr>'4-10-7电子设备'!sheet66_49</vt:lpstr>
      <vt:lpstr>'4-10-7电子设备'!sheet66_5</vt:lpstr>
      <vt:lpstr>'4-10-7电子设备'!sheet66_50</vt:lpstr>
      <vt:lpstr>'4-10-7电子设备'!sheet66_51</vt:lpstr>
      <vt:lpstr>'4-10-7电子设备'!sheet66_52</vt:lpstr>
      <vt:lpstr>'4-10-7电子设备'!sheet66_53</vt:lpstr>
      <vt:lpstr>'4-10-7电子设备'!sheet66_54</vt:lpstr>
      <vt:lpstr>'4-10-7电子设备'!sheet66_55</vt:lpstr>
      <vt:lpstr>'4-10-7电子设备'!sheet66_56</vt:lpstr>
      <vt:lpstr>'4-10-7电子设备'!sheet66_57</vt:lpstr>
      <vt:lpstr>'4-10-7电子设备'!sheet66_58</vt:lpstr>
      <vt:lpstr>'4-10-7电子设备'!sheet66_59</vt:lpstr>
      <vt:lpstr>'4-10-7电子设备'!sheet66_6</vt:lpstr>
      <vt:lpstr>'4-10-7电子设备'!sheet66_60</vt:lpstr>
      <vt:lpstr>'4-10-7电子设备'!sheet66_61</vt:lpstr>
      <vt:lpstr>'4-10-7电子设备'!sheet66_62</vt:lpstr>
      <vt:lpstr>'4-10-7电子设备'!sheet66_63</vt:lpstr>
      <vt:lpstr>'4-10-7电子设备'!sheet66_64</vt:lpstr>
      <vt:lpstr>'4-10-7电子设备'!sheet66_65</vt:lpstr>
      <vt:lpstr>'4-10-7电子设备'!sheet66_66</vt:lpstr>
      <vt:lpstr>'4-10-7电子设备'!sheet66_67</vt:lpstr>
      <vt:lpstr>'4-10-7电子设备'!sheet66_68</vt:lpstr>
      <vt:lpstr>'4-10-7电子设备'!sheet66_69</vt:lpstr>
      <vt:lpstr>'4-10-7电子设备'!sheet66_7</vt:lpstr>
      <vt:lpstr>'4-10-7电子设备'!sheet66_70</vt:lpstr>
      <vt:lpstr>'4-10-7电子设备'!sheet66_71</vt:lpstr>
      <vt:lpstr>'4-10-7电子设备'!sheet66_72</vt:lpstr>
      <vt:lpstr>'4-10-7电子设备'!sheet66_73</vt:lpstr>
      <vt:lpstr>'4-10-7电子设备'!sheet66_74</vt:lpstr>
      <vt:lpstr>'4-10-7电子设备'!sheet66_75</vt:lpstr>
      <vt:lpstr>'4-10-7电子设备'!sheet66_76</vt:lpstr>
      <vt:lpstr>'4-10-7电子设备'!sheet66_77</vt:lpstr>
      <vt:lpstr>'4-10-7电子设备'!sheet66_78</vt:lpstr>
      <vt:lpstr>'4-10-7电子设备'!sheet66_79</vt:lpstr>
      <vt:lpstr>'4-10-7电子设备'!sheet66_8</vt:lpstr>
      <vt:lpstr>'4-10-7电子设备'!sheet66_80</vt:lpstr>
      <vt:lpstr>'4-10-7电子设备'!sheet66_81</vt:lpstr>
      <vt:lpstr>'4-10-7电子设备'!sheet66_82</vt:lpstr>
      <vt:lpstr>'4-10-7电子设备'!sheet66_83</vt:lpstr>
      <vt:lpstr>'4-10-7电子设备'!sheet66_84</vt:lpstr>
      <vt:lpstr>'4-10-7电子设备'!sheet66_85</vt:lpstr>
      <vt:lpstr>'4-10-7电子设备'!sheet66_86</vt:lpstr>
      <vt:lpstr>'4-10-7电子设备'!sheet66_87</vt:lpstr>
      <vt:lpstr>'4-10-7电子设备'!sheet66_88</vt:lpstr>
      <vt:lpstr>'4-10-7电子设备'!sheet66_89</vt:lpstr>
      <vt:lpstr>'4-10-7电子设备'!sheet66_9</vt:lpstr>
      <vt:lpstr>'4-10-7电子设备'!sheet66_90</vt:lpstr>
      <vt:lpstr>'4-10-7电子设备'!sheet66_91</vt:lpstr>
      <vt:lpstr>'4-10-7电子设备'!sheet66_92</vt:lpstr>
      <vt:lpstr>'4-10-7电子设备'!sheet66_93</vt:lpstr>
      <vt:lpstr>'4-10-7电子设备'!sheet66_94</vt:lpstr>
      <vt:lpstr>'4-10-7电子设备'!sheet66_95</vt:lpstr>
      <vt:lpstr>'4-10-7电子设备'!sheet66_96</vt:lpstr>
      <vt:lpstr>'4-10-7电子设备'!sheet66_97</vt:lpstr>
      <vt:lpstr>'4-10-7电子设备'!sheet66_98</vt:lpstr>
      <vt:lpstr>'4-10-7电子设备'!sheet66_99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赛赛 赛</dc:creator>
  <cp:lastModifiedBy>赛赛 赛</cp:lastModifiedBy>
  <cp:lastPrinted>2025-02-24T05:39:34Z</cp:lastPrinted>
  <dcterms:created xsi:type="dcterms:W3CDTF">2025-02-19T07:48:00Z</dcterms:created>
  <dcterms:modified xsi:type="dcterms:W3CDTF">2025-03-11T09:07:49Z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8C9E66D112BC4AED8A2B7383D2DF3CAB</vt:lpwstr>
  </property>
  <property fmtid="{D5CDD505-2E9C-101B-9397-08002B2CF9AE}" pid="3" name="KSOProductBuildVer">
    <vt:lpwstr>2052-11.8.2.12085</vt:lpwstr>
  </property>
</Properties>
</file>